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codeName="{5022B3EB-BCE5-7840-4BB8-8062D341818C}"/>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JUNE 23\"/>
    </mc:Choice>
  </mc:AlternateContent>
  <xr:revisionPtr revIDLastSave="0" documentId="13_ncr:1_{D7BFFF1D-5332-4C63-82EF-4C859074EAE6}" xr6:coauthVersionLast="47" xr6:coauthVersionMax="47" xr10:uidLastSave="{00000000-0000-0000-0000-000000000000}"/>
  <bookViews>
    <workbookView xWindow="-110" yWindow="-110" windowWidth="19420" windowHeight="10560"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9"/>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 i="34" l="1"/>
  <c r="U16" i="34"/>
  <c r="O16" i="34"/>
  <c r="Q16" i="34" s="1"/>
  <c r="M16" i="34"/>
  <c r="X15" i="34"/>
  <c r="U15" i="34"/>
  <c r="O15" i="34"/>
  <c r="Q15" i="34" s="1"/>
  <c r="M15" i="34"/>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O15" i="2" s="1"/>
  <c r="K15" i="2"/>
  <c r="AC41" i="1"/>
  <c r="AA41" i="1"/>
  <c r="T44" i="1" l="1"/>
  <c r="T45" i="1"/>
  <c r="T46" i="1"/>
  <c r="T47" i="1"/>
  <c r="P44" i="1"/>
  <c r="P45" i="1"/>
  <c r="P46" i="1"/>
  <c r="P47" i="1"/>
  <c r="AA16" i="71" l="1"/>
  <c r="Z16" i="71"/>
  <c r="Y16" i="71"/>
  <c r="AA16" i="70"/>
  <c r="Z16" i="70"/>
  <c r="Y16" i="70"/>
  <c r="AA16" i="69"/>
  <c r="Z16" i="69"/>
  <c r="Y16" i="69"/>
  <c r="AA16" i="68"/>
  <c r="Z16" i="68"/>
  <c r="Y16" i="68"/>
  <c r="AA20" i="28"/>
  <c r="Z20" i="28"/>
  <c r="Y20"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8"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8" i="34" l="1"/>
  <c r="L18" i="34"/>
  <c r="K18" i="34"/>
  <c r="J3" i="34"/>
  <c r="V16" i="25"/>
  <c r="AC13" i="11"/>
  <c r="N13" i="5"/>
  <c r="V13" i="5"/>
  <c r="T13" i="3"/>
  <c r="L13" i="2"/>
  <c r="L13" i="4"/>
  <c r="T13" i="4"/>
  <c r="AC13" i="6"/>
  <c r="AC13" i="16"/>
  <c r="AC13" i="14"/>
  <c r="AC13" i="18"/>
  <c r="M18"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20" i="28"/>
  <c r="K20" i="28"/>
  <c r="V20"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8" i="28" l="1"/>
  <c r="P16" i="28"/>
  <c r="P15" i="28"/>
  <c r="R15" i="34"/>
  <c r="P17" i="28"/>
  <c r="R16" i="34"/>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20"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5" i="34" l="1"/>
  <c r="N16" i="34"/>
  <c r="N15" i="34"/>
  <c r="V16" i="34"/>
  <c r="L15" i="28"/>
  <c r="T17" i="28"/>
  <c r="L16" i="28"/>
  <c r="L17" i="28"/>
  <c r="T18" i="28"/>
  <c r="T15" i="28"/>
  <c r="L18" i="28"/>
  <c r="T16" i="28"/>
  <c r="T20" i="2"/>
  <c r="L20" i="2"/>
  <c r="L19" i="2"/>
  <c r="T19" i="2"/>
  <c r="L18" i="2"/>
  <c r="T18" i="2"/>
  <c r="T17" i="2"/>
  <c r="L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20" i="28"/>
  <c r="T16" i="25"/>
  <c r="L16" i="26"/>
  <c r="T16" i="21"/>
  <c r="T16" i="19"/>
  <c r="L16" i="18"/>
  <c r="T16" i="33"/>
  <c r="T20"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2" l="1"/>
  <c r="AC16" i="2"/>
  <c r="AC18" i="2"/>
  <c r="AC20" i="2"/>
  <c r="AC19" i="2"/>
  <c r="AC17" i="2"/>
  <c r="AD13" i="6"/>
  <c r="H20" i="1" s="1"/>
  <c r="AD1" i="3"/>
  <c r="AD13" i="14"/>
  <c r="H23" i="1" s="1"/>
  <c r="V3" i="24"/>
  <c r="V16" i="24"/>
  <c r="V18"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8" i="34"/>
  <c r="AB18" i="34"/>
  <c r="AA18" i="34"/>
  <c r="N18" i="34"/>
  <c r="P18" i="34"/>
  <c r="O18" i="34"/>
  <c r="N3" i="34"/>
  <c r="O3" i="34"/>
  <c r="Q3" i="34"/>
  <c r="Q18" i="34"/>
  <c r="P3" i="34"/>
  <c r="U3" i="34"/>
  <c r="W18" i="34"/>
  <c r="X18" i="34" s="1"/>
  <c r="T18" i="34"/>
  <c r="Y18" i="34"/>
  <c r="S3" i="34"/>
  <c r="X3" i="34"/>
  <c r="Y3" i="34"/>
  <c r="W3" i="34"/>
  <c r="U18" i="34"/>
  <c r="T3" i="34"/>
  <c r="S18" i="34"/>
  <c r="R3" i="34"/>
  <c r="R18"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<sst xmlns="http://schemas.openxmlformats.org/spreadsheetml/2006/main" count="4554" uniqueCount="889">
  <si>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</si>
  <si>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</si>
  <si>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</si>
  <si>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</si>
  <si>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</si>
  <si>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</si>
  <si>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</si>
  <si>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</si>
  <si>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</si>
  <si>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</si>
  <si>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</si>
  <si>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</si>
  <si>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</si>
  <si>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</si>
  <si>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</si>
  <si>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</si>
  <si>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</si>
  <si>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</si>
  <si>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</si>
  <si>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</si>
  <si>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</si>
  <si>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</si>
  <si>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</si>
  <si>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</si>
  <si>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</si>
  <si>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</si>
  <si>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</si>
  <si>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</si>
  <si>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</si>
  <si>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</si>
  <si>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</si>
  <si>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</si>
  <si>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</si>
  <si>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</si>
  <si>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</si>
  <si>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</si>
  <si>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</si>
  <si>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</si>
  <si>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</si>
  <si>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</si>
  <si>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</si>
  <si>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</si>
  <si>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</si>
  <si>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</si>
  <si>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</si>
  <si>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</si>
  <si>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</si>
  <si>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</si>
  <si>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</si>
  <si>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</si>
  <si>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</si>
  <si>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</si>
  <si>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</si>
  <si>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</si>
  <si>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</si>
  <si>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</si>
  <si>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</si>
  <si>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</si>
  <si>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</si>
  <si>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</si>
  <si>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</si>
  <si>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</si>
  <si>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</si>
  <si>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</si>
  <si>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</si>
  <si>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</si>
  <si>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</si>
  <si>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</si>
  <si>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</si>
  <si>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</si>
  <si>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</si>
  <si>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</si>
  <si>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</si>
  <si>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</si>
  <si>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</si>
  <si>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</si>
  <si>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</si>
  <si>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</si>
  <si>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</si>
  <si>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</si>
  <si>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</si>
  <si>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</si>
  <si>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</si>
  <si>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</si>
  <si>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</si>
  <si>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</si>
  <si>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</si>
  <si>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</si>
  <si>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</si>
  <si>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</si>
  <si>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</si>
  <si>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</si>
  <si>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</si>
  <si>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</si>
  <si>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</si>
  <si>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</si>
  <si>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</si>
  <si>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</si>
  <si>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</si>
  <si>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</si>
  <si>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</si>
  <si>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</si>
  <si>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</si>
  <si>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</si>
  <si>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</si>
  <si>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</si>
  <si>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</si>
  <si>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</si>
  <si>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</si>
  <si>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</si>
  <si>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</si>
  <si>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</si>
  <si>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</si>
  <si>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</si>
  <si>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</si>
  <si>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</si>
  <si>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</si>
  <si>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</si>
  <si>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</si>
  <si>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</si>
  <si>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</si>
  <si>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</si>
  <si>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</si>
  <si>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</si>
  <si>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</si>
  <si>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</si>
  <si>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</si>
  <si>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</si>
  <si>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</si>
  <si>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</si>
  <si>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</si>
  <si>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</si>
  <si>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</si>
  <si>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</si>
  <si>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</si>
  <si>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</si>
  <si>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</si>
  <si>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</si>
  <si>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</si>
  <si>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</si>
  <si>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</si>
  <si>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</si>
  <si>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</si>
  <si>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</si>
  <si>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</si>
  <si>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</si>
  <si>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</si>
  <si>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</si>
  <si>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</si>
  <si>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</si>
  <si>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</si>
  <si>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</si>
  <si>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</si>
  <si>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</si>
  <si>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</si>
  <si>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</si>
  <si>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</si>
  <si>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</si>
  <si>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</si>
  <si>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</si>
  <si>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</si>
  <si>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</si>
  <si>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</si>
  <si>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</si>
  <si>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</si>
  <si>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</si>
  <si>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</si>
  <si>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</si>
  <si>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</si>
  <si>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</si>
  <si>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</si>
  <si>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</si>
  <si>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</si>
  <si>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</si>
  <si>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</si>
  <si>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</si>
  <si>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</si>
  <si>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</si>
  <si>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</si>
  <si>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</si>
  <si>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</si>
  <si>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</si>
  <si>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</si>
  <si>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</si>
  <si>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</si>
  <si>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</si>
  <si>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</si>
  <si>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</si>
  <si>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</si>
  <si>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</si>
  <si>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</si>
  <si>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</si>
  <si>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</si>
  <si>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</si>
  <si>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</si>
  <si>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</si>
  <si>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</si>
  <si>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</si>
  <si>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</si>
  <si>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</si>
  <si>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</si>
  <si>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</si>
  <si>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</si>
  <si>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</si>
  <si>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</si>
  <si>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</si>
  <si>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</si>
  <si>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</si>
  <si>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</si>
  <si>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</si>
  <si>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</si>
  <si>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</si>
  <si>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</si>
  <si>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</si>
  <si>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</si>
  <si>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</si>
  <si>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</si>
  <si>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</si>
  <si>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</si>
  <si>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</si>
  <si>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</si>
  <si>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</si>
  <si>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</si>
  <si>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</si>
  <si>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</si>
  <si>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</si>
  <si>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</si>
  <si>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</si>
  <si>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</si>
  <si>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</si>
  <si>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</si>
  <si>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</si>
  <si>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</si>
  <si>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</si>
  <si>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</si>
  <si>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</si>
  <si>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</si>
  <si>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</si>
  <si>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</si>
  <si>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</si>
  <si>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</si>
  <si>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</si>
  <si>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</si>
  <si>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</si>
  <si>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</si>
  <si>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</si>
  <si>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</si>
  <si>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</si>
  <si>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</si>
  <si>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</si>
  <si>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</si>
  <si>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</si>
  <si>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</si>
  <si>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</si>
  <si>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</si>
  <si>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</si>
  <si>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</si>
  <si>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</si>
  <si>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</si>
  <si>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</si>
  <si>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</si>
  <si>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</si>
  <si>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</si>
  <si>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</si>
  <si>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</si>
  <si>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</si>
  <si>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</si>
  <si>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</si>
  <si>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</si>
  <si>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</si>
  <si>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</si>
  <si>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</si>
  <si>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</si>
  <si>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</si>
  <si>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</si>
  <si>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</si>
  <si>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</si>
  <si>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</si>
  <si>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</si>
  <si>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</si>
  <si>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</si>
  <si>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</si>
  <si>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</si>
  <si>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</si>
  <si>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</si>
  <si>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</si>
  <si>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</si>
  <si>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</si>
  <si>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</si>
  <si>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</si>
  <si>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</si>
  <si>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</si>
  <si>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</si>
  <si>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</si>
  <si>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</si>
  <si>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</si>
  <si>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</si>
  <si>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</si>
  <si>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</si>
  <si>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</si>
  <si>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</si>
  <si>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</si>
  <si>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</si>
  <si>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</si>
  <si>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</si>
  <si>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</si>
  <si>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</si>
  <si>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</si>
  <si>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</si>
  <si>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</si>
  <si>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</si>
  <si>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</si>
  <si>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</si>
  <si>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</si>
  <si>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</si>
  <si>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</si>
  <si>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</si>
  <si>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</si>
  <si>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</si>
  <si>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</si>
  <si>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</si>
  <si>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</si>
  <si>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</si>
  <si>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</si>
  <si>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</si>
  <si>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</si>
  <si>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</si>
  <si>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</si>
  <si>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</si>
  <si>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</si>
  <si>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</si>
  <si>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</si>
  <si>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</si>
  <si>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</si>
  <si>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</si>
  <si>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</si>
  <si>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</si>
  <si>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</si>
  <si>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</si>
  <si>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</si>
  <si>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</si>
  <si>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</si>
  <si>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</si>
  <si>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</si>
  <si>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</si>
  <si>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</si>
  <si>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</si>
  <si>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</si>
  <si>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</si>
  <si>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</si>
  <si>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</si>
  <si>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</si>
  <si>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</si>
  <si>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</si>
  <si>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</si>
  <si>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</si>
  <si>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</si>
  <si>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</si>
  <si>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</si>
  <si>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</si>
  <si>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</si>
  <si>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</si>
  <si>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</si>
  <si>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</si>
  <si>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</si>
  <si>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</si>
  <si>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</si>
  <si>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</si>
  <si>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</si>
  <si>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</si>
  <si>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</si>
  <si>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</si>
  <si>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</si>
  <si>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</si>
  <si>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</si>
  <si>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</si>
  <si>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</si>
  <si>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</si>
  <si>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</si>
  <si>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</si>
  <si>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</si>
  <si>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</si>
  <si>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</si>
  <si>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</si>
  <si>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</si>
  <si>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</si>
  <si>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</si>
  <si>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</si>
  <si>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</si>
  <si>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</si>
  <si>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</si>
  <si>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</si>
  <si>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</si>
  <si>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</si>
  <si>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</si>
  <si>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</si>
  <si>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</si>
  <si>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</si>
  <si>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</si>
  <si>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</si>
  <si>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</si>
  <si>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</si>
  <si>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</si>
  <si>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</si>
  <si>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</si>
  <si>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</si>
  <si>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</si>
  <si>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</si>
  <si>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</si>
  <si>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</si>
  <si>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</si>
  <si>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</si>
  <si>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</si>
  <si>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</si>
  <si>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</si>
  <si>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</si>
  <si>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</si>
  <si>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</si>
  <si>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</si>
  <si>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</si>
  <si>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</si>
  <si>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</si>
  <si>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</si>
  <si>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</si>
  <si>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</si>
  <si>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</si>
  <si>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</si>
  <si>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</si>
  <si>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</si>
  <si>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</si>
  <si>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</si>
  <si>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</si>
  <si>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</si>
  <si>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</si>
  <si>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</si>
  <si>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</si>
  <si>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</si>
  <si>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</si>
  <si>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</si>
  <si>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</si>
  <si>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</si>
  <si>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</si>
  <si>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</si>
  <si>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</si>
  <si>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</si>
  <si>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</si>
  <si>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</si>
  <si>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</si>
  <si>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</si>
  <si>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</si>
  <si>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</si>
  <si>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</si>
  <si>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</si>
  <si>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</si>
  <si>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</si>
  <si>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</si>
  <si>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</si>
  <si>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</si>
  <si>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</si>
  <si>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</si>
  <si>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</si>
  <si>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</si>
  <si>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</si>
  <si>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</si>
  <si>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</si>
  <si>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</si>
  <si>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</si>
  <si>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</si>
  <si>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</si>
  <si>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</si>
  <si>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</si>
  <si>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</si>
  <si>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</si>
  <si>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</si>
  <si>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</si>
  <si>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</si>
  <si>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</si>
  <si>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</si>
  <si>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</si>
  <si>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</si>
  <si>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</si>
  <si>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</si>
  <si>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</si>
  <si>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</si>
  <si>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</si>
  <si>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</si>
  <si>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</si>
  <si>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</si>
  <si>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</si>
  <si>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</si>
  <si>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</si>
  <si>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</si>
  <si>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</si>
  <si>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</si>
  <si>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</si>
  <si>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</si>
  <si>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</si>
  <si>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</si>
  <si>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</si>
  <si>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</si>
  <si>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</si>
  <si>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</si>
  <si>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</si>
  <si>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</si>
  <si>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</si>
  <si>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</si>
  <si>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</si>
  <si>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</si>
  <si>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</si>
  <si>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</si>
  <si>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</si>
  <si>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</si>
  <si>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</si>
  <si>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</si>
  <si>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</si>
  <si>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</si>
  <si>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</si>
  <si>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</si>
  <si>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</si>
  <si>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</si>
  <si>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</si>
  <si>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</si>
  <si>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</si>
  <si>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</si>
  <si>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</si>
  <si>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</si>
  <si>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</si>
  <si>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</si>
  <si>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</si>
  <si>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</si>
  <si>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</si>
  <si>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</si>
  <si>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</si>
  <si>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</si>
  <si>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</si>
  <si>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</si>
  <si>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</si>
  <si>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</si>
  <si>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</si>
  <si>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</si>
  <si>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</si>
  <si>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</si>
  <si>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</si>
  <si>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</si>
  <si>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</si>
  <si>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</si>
  <si>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</si>
  <si>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</si>
  <si>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</si>
  <si>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</si>
  <si>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</si>
  <si>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</si>
  <si>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</si>
  <si>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</si>
  <si>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</si>
  <si>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</si>
  <si>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</si>
  <si>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</si>
  <si>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</si>
  <si>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</si>
  <si>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</si>
  <si>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</si>
  <si>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</si>
  <si>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</si>
  <si>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</si>
  <si>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</si>
  <si>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</si>
  <si>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</si>
  <si>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</si>
  <si>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</si>
  <si>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</si>
  <si>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</si>
  <si>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</si>
  <si>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</si>
  <si>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</si>
  <si>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</si>
  <si>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</si>
  <si>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</si>
  <si>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</si>
  <si>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</si>
  <si>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</si>
  <si>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</si>
  <si>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</si>
  <si>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</si>
  <si>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</si>
  <si>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</si>
  <si>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</si>
  <si>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</si>
  <si>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</si>
  <si>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</si>
  <si>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</si>
  <si>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</si>
  <si>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</si>
  <si>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</si>
  <si>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</si>
  <si>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</si>
  <si>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</si>
  <si>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</si>
  <si>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</si>
  <si>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</si>
  <si>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</si>
  <si>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</si>
  <si>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</si>
  <si>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</si>
  <si>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</si>
  <si>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</si>
  <si>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</si>
  <si>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</si>
  <si>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</si>
  <si>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</si>
  <si>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</si>
  <si>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</si>
  <si>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</si>
  <si>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</si>
  <si>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</si>
  <si>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</si>
  <si>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</si>
  <si>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</si>
  <si>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</si>
  <si>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</si>
  <si>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</si>
  <si>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</si>
  <si>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</si>
  <si>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</si>
  <si>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</si>
  <si>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</si>
  <si>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</si>
  <si>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</si>
  <si>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</si>
  <si>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</si>
  <si>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</si>
  <si>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</si>
  <si>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</si>
  <si>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</si>
  <si>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</si>
  <si>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</si>
  <si>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</si>
  <si>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</si>
  <si>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</si>
  <si>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</si>
  <si>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</si>
  <si>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</si>
  <si>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</si>
  <si>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</si>
  <si>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</si>
  <si>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</si>
  <si>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</si>
  <si>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</si>
  <si>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</si>
  <si>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</si>
  <si>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</si>
  <si>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</si>
  <si>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</si>
  <si>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</si>
  <si>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</si>
  <si>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</si>
  <si>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</si>
  <si>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</si>
  <si>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</si>
  <si>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</si>
  <si>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</si>
  <si>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</si>
  <si>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</si>
  <si>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</si>
  <si>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</si>
  <si>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</si>
  <si>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</si>
  <si>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</si>
  <si>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</si>
  <si>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</si>
  <si>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</si>
  <si>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</si>
  <si>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</si>
  <si>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</si>
  <si>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</si>
  <si>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</si>
  <si>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</si>
  <si>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</si>
  <si>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</si>
  <si>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</si>
  <si>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</si>
  <si>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</si>
  <si>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</si>
  <si>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</si>
  <si>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</si>
  <si>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</si>
  <si>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</si>
  <si>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</si>
  <si>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</si>
  <si>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</si>
  <si>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</si>
  <si>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</si>
  <si>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</si>
  <si>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</si>
  <si>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</si>
  <si>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</si>
  <si>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</si>
  <si>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</si>
  <si>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</si>
  <si>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</si>
  <si>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</si>
  <si>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</si>
  <si>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</si>
  <si>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</si>
  <si>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</si>
  <si>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</si>
  <si>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</si>
  <si>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</si>
  <si>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</si>
  <si>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</si>
  <si>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</si>
  <si>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</si>
  <si>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</si>
  <si>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</si>
  <si>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</si>
  <si>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</si>
  <si>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</si>
  <si>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</si>
  <si>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</si>
  <si>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</si>
  <si>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</si>
  <si>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</si>
  <si>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</si>
  <si>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</si>
  <si>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</si>
  <si>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</si>
  <si>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</si>
  <si>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</si>
  <si>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</si>
  <si>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</si>
  <si>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</si>
  <si>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</si>
  <si>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</si>
  <si>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</si>
  <si>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</si>
  <si>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</si>
  <si>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</si>
  <si>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</si>
  <si>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</si>
  <si>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</si>
  <si>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</si>
  <si>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</si>
  <si>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</si>
  <si>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</si>
  <si>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</si>
  <si>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</si>
  <si>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</si>
  <si>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</si>
  <si>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</si>
  <si>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</si>
  <si>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</si>
  <si>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</si>
  <si>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</si>
  <si>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</si>
  <si>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</si>
  <si>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</si>
  <si>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</si>
  <si>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</si>
  <si>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</si>
  <si>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</si>
  <si>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</si>
  <si>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</si>
  <si>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</si>
  <si>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</si>
  <si>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</si>
  <si>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</si>
  <si>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</si>
  <si>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</si>
  <si>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</si>
  <si>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</si>
  <si>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</si>
  <si>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</si>
  <si>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</si>
  <si>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</si>
  <si>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</si>
  <si>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</si>
  <si>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</si>
  <si>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</si>
  <si>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</si>
  <si>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</si>
  <si>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</si>
  <si>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</si>
  <si>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</si>
  <si>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</si>
  <si>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</si>
  <si>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</si>
  <si>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</si>
  <si>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</si>
  <si>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</si>
  <si>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</si>
  <si>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</si>
  <si>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</si>
  <si>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</si>
  <si>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</si>
  <si>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</si>
  <si>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</si>
  <si>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</si>
  <si>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</si>
  <si>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</si>
  <si>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</si>
  <si>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</si>
  <si>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</si>
  <si>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</si>
  <si>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</si>
  <si>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</si>
  <si>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</si>
  <si>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</si>
  <si>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</si>
  <si>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</si>
  <si>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</si>
  <si>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</si>
  <si>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</si>
  <si>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</si>
  <si>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</si>
  <si>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</si>
  <si>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</si>
  <si>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</si>
  <si>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</si>
  <si>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</si>
  <si>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</si>
  <si>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</si>
  <si>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</si>
  <si>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</si>
  <si>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</si>
  <si>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</si>
  <si>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</si>
  <si>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</si>
  <si>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</si>
  <si>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</si>
  <si>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</si>
  <si>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</si>
  <si>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</si>
  <si>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</si>
  <si>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</si>
  <si>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</si>
  <si>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</si>
  <si>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</si>
  <si>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</si>
  <si>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</si>
  <si>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</si>
  <si>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</si>
  <si>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</si>
  <si>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</si>
  <si>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</si>
  <si>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</si>
  <si>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</si>
  <si>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</si>
  <si>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</si>
  <si>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</si>
  <si>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</si>
  <si>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</si>
  <si>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</si>
  <si>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</si>
  <si>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</si>
  <si>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</si>
  <si>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</si>
  <si>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</si>
  <si>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</si>
  <si>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</si>
  <si>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</si>
  <si>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</si>
  <si>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</si>
  <si>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</si>
  <si>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531676</t>
  </si>
  <si>
    <t>INE554H01021</t>
  </si>
  <si>
    <t>VAGHANI TECHNO- BUILD LIMITED</t>
  </si>
  <si>
    <t>30-06-2023</t>
  </si>
  <si>
    <t>GOVIND JIVRAJBHAI VAGHANI</t>
  </si>
  <si>
    <t>AAWPV3231A</t>
  </si>
  <si>
    <t>KANTILAL MANILAL SAVLA</t>
  </si>
  <si>
    <t>AADPS8593H</t>
  </si>
  <si>
    <t>Gunvanti Popatlal Gala</t>
  </si>
  <si>
    <t>AEWPG7368B</t>
  </si>
  <si>
    <t>KATIK POPATLAL GALA</t>
  </si>
  <si>
    <t>AEWPG7372P</t>
  </si>
  <si>
    <t>MEET GOVIND VAGHANI</t>
  </si>
  <si>
    <t>AJQPV1536K</t>
  </si>
  <si>
    <t>KIRTI GOVIND VAGHANI</t>
  </si>
  <si>
    <t>ACHPV8174F</t>
  </si>
  <si>
    <t>VASANT MEGHJI RAJYAGOR</t>
  </si>
  <si>
    <t>AABPR3789E</t>
  </si>
  <si>
    <t>MACHHINDRA NARAYAN KOLI</t>
  </si>
  <si>
    <t>AMJPK7954Q</t>
  </si>
  <si>
    <t>SWEETU RAMESH UKANI</t>
  </si>
  <si>
    <t>AAIPU9305Q</t>
  </si>
  <si>
    <t>SWATI PRAGNESH JOSHI</t>
  </si>
  <si>
    <t>AKBPJ1939N</t>
  </si>
  <si>
    <t>PRAGNESH MANIKANTBHAI JOSHI</t>
  </si>
  <si>
    <t>AAJHP9902P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</si>
</sst>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8">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left"/>
    </xf>
    <xf numFmtId="0" fontId="0" fillId="8" borderId="4" xfId="0" applyFill="1" applyBorder="1" applyAlignment="1" applyProtection="1">
      <alignment horizontal="left"/>
      <protection locked="0"/>
    </xf>
    <xf numFmtId="164" fontId="0" fillId="13" borderId="4" xfId="0" applyNumberFormat="1" applyFill="1" applyBorder="1" applyAlignment="1" applyProtection="1">
      <alignment horizontal="right"/>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B813779E-32A6-0550-CB4F-054DEABCEE9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19BE5D7F-B808-0F3F-6FC8-7D863076B59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16</xdr:row>
          <xdr:rowOff>63500</xdr:rowOff>
        </xdr:from>
        <xdr:to>
          <xdr:col>25</xdr:col>
          <xdr:colOff>1384300</xdr:colOff>
          <xdr:row>16</xdr:row>
          <xdr:rowOff>264160</xdr:rowOff>
        </xdr:to>
        <xdr:sp macro="" textlink="">
          <xdr:nvSpPr>
            <xdr:cNvPr id="6147" name="Button 3" hidden="1">
              <a:extLst>
                <a:ext uri="{63B3BB69-23CF-44E3-9099-C40C66FF867C}">
                  <a14:compatExt spid="_x0000_s6147"/>
                </a:ext>
                <a:ext uri="{FF2B5EF4-FFF2-40B4-BE49-F238E27FC236}">
                  <a16:creationId xmlns:a16="http://schemas.microsoft.com/office/drawing/2014/main" id="{CF54E332-FDA7-06EA-7A4A-9B04FF9A24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17</xdr:row>
          <xdr:rowOff>63500</xdr:rowOff>
        </xdr:from>
        <xdr:to>
          <xdr:col>25</xdr:col>
          <xdr:colOff>1384300</xdr:colOff>
          <xdr:row>17</xdr:row>
          <xdr:rowOff>264160</xdr:rowOff>
        </xdr:to>
        <xdr:sp macro="" textlink="">
          <xdr:nvSpPr>
            <xdr:cNvPr id="6148" name="Button 4" hidden="1">
              <a:extLst>
                <a:ext uri="{63B3BB69-23CF-44E3-9099-C40C66FF867C}">
                  <a14:compatExt spid="_x0000_s6148"/>
                </a:ext>
                <a:ext uri="{FF2B5EF4-FFF2-40B4-BE49-F238E27FC236}">
                  <a16:creationId xmlns:a16="http://schemas.microsoft.com/office/drawing/2014/main" id="{11F53F6F-85D9-9621-0180-4BFDCDBB927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18</xdr:row>
          <xdr:rowOff>63500</xdr:rowOff>
        </xdr:from>
        <xdr:to>
          <xdr:col>25</xdr:col>
          <xdr:colOff>1384300</xdr:colOff>
          <xdr:row>18</xdr:row>
          <xdr:rowOff>264160</xdr:rowOff>
        </xdr:to>
        <xdr:sp macro="" textlink="">
          <xdr:nvSpPr>
            <xdr:cNvPr id="6149" name="Button 5" hidden="1">
              <a:extLst>
                <a:ext uri="{63B3BB69-23CF-44E3-9099-C40C66FF867C}">
                  <a14:compatExt spid="_x0000_s6149"/>
                </a:ext>
                <a:ext uri="{FF2B5EF4-FFF2-40B4-BE49-F238E27FC236}">
                  <a16:creationId xmlns:a16="http://schemas.microsoft.com/office/drawing/2014/main" id="{D4082AFE-AA2B-A266-D2D9-50DFA112D9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19</xdr:row>
          <xdr:rowOff>63500</xdr:rowOff>
        </xdr:from>
        <xdr:to>
          <xdr:col>25</xdr:col>
          <xdr:colOff>1384300</xdr:colOff>
          <xdr:row>19</xdr:row>
          <xdr:rowOff>264160</xdr:rowOff>
        </xdr:to>
        <xdr:sp macro="" textlink="">
          <xdr:nvSpPr>
            <xdr:cNvPr id="6150" name="Button 6" hidden="1">
              <a:extLst>
                <a:ext uri="{63B3BB69-23CF-44E3-9099-C40C66FF867C}">
                  <a14:compatExt spid="_x0000_s6150"/>
                </a:ext>
                <a:ext uri="{FF2B5EF4-FFF2-40B4-BE49-F238E27FC236}">
                  <a16:creationId xmlns:a16="http://schemas.microsoft.com/office/drawing/2014/main" id="{AAF7E636-B7DE-939B-F5AD-AD2C78BC18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63500</xdr:colOff>
          <xdr:row>14</xdr:row>
          <xdr:rowOff>63500</xdr:rowOff>
        </xdr:from>
        <xdr:to>
          <xdr:col>23</xdr:col>
          <xdr:colOff>1384300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2E73E6A6-ADCD-46FD-20E5-973A5E21EA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15</xdr:row>
          <xdr:rowOff>63500</xdr:rowOff>
        </xdr:from>
        <xdr:to>
          <xdr:col>23</xdr:col>
          <xdr:colOff>1384300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DA0C49AB-DA97-940F-38FD-92C2A173090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16</xdr:row>
          <xdr:rowOff>63500</xdr:rowOff>
        </xdr:from>
        <xdr:to>
          <xdr:col>23</xdr:col>
          <xdr:colOff>1384300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E0D724A-B591-DB84-57F8-C333129200E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63500</xdr:colOff>
          <xdr:row>17</xdr:row>
          <xdr:rowOff>63500</xdr:rowOff>
        </xdr:from>
        <xdr:to>
          <xdr:col>23</xdr:col>
          <xdr:colOff>1384300</xdr:colOff>
          <xdr:row>17</xdr:row>
          <xdr:rowOff>266700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DA50C4D2-2E1E-F3E7-4B26-B624E479D7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63500</xdr:colOff>
          <xdr:row>14</xdr:row>
          <xdr:rowOff>63500</xdr:rowOff>
        </xdr:from>
        <xdr:to>
          <xdr:col>25</xdr:col>
          <xdr:colOff>1384300</xdr:colOff>
          <xdr:row>14</xdr:row>
          <xdr:rowOff>264160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8FF49413-BAF4-28A5-E213-4B9DA74B1E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63500</xdr:colOff>
          <xdr:row>15</xdr:row>
          <xdr:rowOff>63500</xdr:rowOff>
        </xdr:from>
        <xdr:to>
          <xdr:col>25</xdr:col>
          <xdr:colOff>1384300</xdr:colOff>
          <xdr:row>15</xdr:row>
          <xdr:rowOff>264160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3245296-7293-D4C2-26E2-930D036AF21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46.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388" t="s">
        <v>396</v>
      </c>
      <c r="F6" s="389"/>
      <c r="G6" s="389"/>
      <c r="H6" s="389"/>
      <c r="I6" s="390"/>
    </row>
    <row r="7" spans="4:10" ht="14.5">
      <c r="E7" s="214" t="s">
        <v>397</v>
      </c>
      <c r="F7" s="391" t="s">
        <v>398</v>
      </c>
      <c r="G7" s="392"/>
      <c r="H7" s="392"/>
      <c r="I7" s="393"/>
    </row>
    <row r="8" spans="4:10" ht="14.5">
      <c r="E8" s="214" t="s">
        <v>399</v>
      </c>
      <c r="F8" s="391" t="s">
        <v>400</v>
      </c>
      <c r="G8" s="394"/>
      <c r="H8" s="394"/>
      <c r="I8" s="395"/>
    </row>
    <row r="9" spans="4:10" ht="14.5">
      <c r="E9" s="214" t="s">
        <v>401</v>
      </c>
      <c r="F9" s="391" t="s">
        <v>402</v>
      </c>
      <c r="G9" s="394"/>
      <c r="H9" s="394"/>
      <c r="I9" s="395"/>
    </row>
    <row r="10" spans="4:10" ht="14.5">
      <c r="E10" s="214" t="s">
        <v>403</v>
      </c>
      <c r="F10" s="391" t="s">
        <v>583</v>
      </c>
      <c r="G10" s="394"/>
      <c r="H10" s="394"/>
      <c r="I10" s="395"/>
    </row>
    <row r="11" spans="4:10" ht="14.5">
      <c r="E11" s="214" t="s">
        <v>582</v>
      </c>
      <c r="F11" s="391" t="s">
        <v>431</v>
      </c>
      <c r="G11" s="394"/>
      <c r="H11" s="394"/>
      <c r="I11" s="395"/>
    </row>
    <row r="12" spans="4:10" ht="14.5">
      <c r="E12" s="214" t="s">
        <v>586</v>
      </c>
      <c r="F12" s="391" t="s">
        <v>587</v>
      </c>
      <c r="G12" s="394"/>
      <c r="H12" s="394"/>
      <c r="I12" s="395"/>
    </row>
    <row r="13" spans="4:10" ht="14.5">
      <c r="I13" s="213"/>
    </row>
    <row r="14" spans="4:10" ht="14.5">
      <c r="I14" s="213"/>
    </row>
    <row r="15" spans="4:10" ht="14.5">
      <c r="D15" s="396" t="s">
        <v>404</v>
      </c>
      <c r="E15" s="397"/>
      <c r="F15" s="397"/>
      <c r="G15" s="397"/>
      <c r="H15" s="397"/>
      <c r="I15" s="397"/>
      <c r="J15" s="398"/>
    </row>
    <row r="16" spans="4:10" ht="27.75" customHeight="1">
      <c r="D16" s="399" t="s">
        <v>405</v>
      </c>
      <c r="E16" s="399"/>
      <c r="F16" s="399"/>
      <c r="G16" s="399"/>
      <c r="H16" s="399"/>
      <c r="I16" s="399"/>
      <c r="J16" s="399"/>
    </row>
    <row r="17" spans="4:10" ht="45" customHeight="1">
      <c r="D17" s="400" t="s">
        <v>406</v>
      </c>
      <c r="E17" s="400"/>
      <c r="F17" s="400"/>
      <c r="G17" s="400"/>
      <c r="H17" s="400"/>
      <c r="I17" s="400"/>
      <c r="J17" s="400"/>
    </row>
    <row r="18" spans="4:10" ht="14.5">
      <c r="D18" s="215"/>
      <c r="E18" s="215"/>
      <c r="F18" s="215"/>
      <c r="G18" s="215"/>
      <c r="H18" s="215"/>
      <c r="I18" s="216"/>
      <c r="J18" s="215"/>
    </row>
    <row r="19" spans="4:10" ht="14.5">
      <c r="I19" s="213"/>
    </row>
    <row r="20" spans="4:10">
      <c r="D20" s="379" t="s">
        <v>407</v>
      </c>
      <c r="E20" s="380"/>
      <c r="F20" s="380"/>
      <c r="G20" s="380"/>
      <c r="H20" s="380"/>
      <c r="I20" s="380"/>
      <c r="J20" s="381"/>
    </row>
    <row r="21" spans="4:10" ht="18" customHeight="1">
      <c r="D21" s="401" t="s">
        <v>408</v>
      </c>
      <c r="E21" s="402"/>
      <c r="F21" s="402"/>
      <c r="G21" s="402"/>
      <c r="H21" s="402"/>
      <c r="I21" s="402"/>
      <c r="J21" s="403"/>
    </row>
    <row r="22" spans="4:10" ht="16.5" customHeight="1">
      <c r="D22" s="404" t="s">
        <v>409</v>
      </c>
      <c r="E22" s="405"/>
      <c r="F22" s="405"/>
      <c r="G22" s="405"/>
      <c r="H22" s="405"/>
      <c r="I22" s="405"/>
      <c r="J22" s="406"/>
    </row>
    <row r="23" spans="4:10" ht="16.5" customHeight="1">
      <c r="D23" s="365" t="s">
        <v>410</v>
      </c>
      <c r="E23" s="366"/>
      <c r="F23" s="366"/>
      <c r="G23" s="366"/>
      <c r="H23" s="366"/>
      <c r="I23" s="366"/>
      <c r="J23" s="367"/>
    </row>
    <row r="24" spans="4:10" ht="18.75" customHeight="1">
      <c r="D24" s="365" t="s">
        <v>411</v>
      </c>
      <c r="E24" s="366"/>
      <c r="F24" s="366"/>
      <c r="G24" s="366"/>
      <c r="H24" s="366"/>
      <c r="I24" s="366"/>
      <c r="J24" s="367"/>
    </row>
    <row r="25" spans="4:10" ht="28.5" customHeight="1">
      <c r="D25" s="368" t="s">
        <v>412</v>
      </c>
      <c r="E25" s="369"/>
      <c r="F25" s="369"/>
      <c r="G25" s="369"/>
      <c r="H25" s="369"/>
      <c r="I25" s="369"/>
      <c r="J25" s="370"/>
    </row>
    <row r="26" spans="4:10" ht="14.5">
      <c r="I26" s="213"/>
    </row>
    <row r="27" spans="4:10" ht="14.5">
      <c r="I27" s="213"/>
    </row>
    <row r="28" spans="4:10">
      <c r="D28" s="385" t="s">
        <v>413</v>
      </c>
      <c r="E28" s="386"/>
      <c r="F28" s="386"/>
      <c r="G28" s="386"/>
      <c r="H28" s="386"/>
      <c r="I28" s="386"/>
      <c r="J28" s="387"/>
    </row>
    <row r="29" spans="4:10" ht="14.5">
      <c r="D29" s="217">
        <v>1</v>
      </c>
      <c r="E29" s="377" t="s">
        <v>414</v>
      </c>
      <c r="F29" s="378"/>
      <c r="G29" s="378"/>
      <c r="H29" s="378"/>
      <c r="I29" s="378"/>
      <c r="J29" s="220" t="s">
        <v>415</v>
      </c>
    </row>
    <row r="30" spans="4:10" ht="14.5">
      <c r="D30" s="217">
        <v>2</v>
      </c>
      <c r="E30" s="377" t="s">
        <v>432</v>
      </c>
      <c r="F30" s="378"/>
      <c r="G30" s="378"/>
      <c r="H30" s="378"/>
      <c r="I30" s="378"/>
      <c r="J30" s="220" t="s">
        <v>432</v>
      </c>
    </row>
    <row r="31" spans="4:10" ht="14.5">
      <c r="D31" s="217">
        <v>3</v>
      </c>
      <c r="E31" s="377" t="s">
        <v>433</v>
      </c>
      <c r="F31" s="378"/>
      <c r="G31" s="378"/>
      <c r="H31" s="378"/>
      <c r="I31" s="378"/>
      <c r="J31" s="220" t="s">
        <v>433</v>
      </c>
    </row>
    <row r="32" spans="4:10" ht="14.5">
      <c r="D32" s="217">
        <v>4</v>
      </c>
      <c r="E32" s="377" t="s">
        <v>434</v>
      </c>
      <c r="F32" s="378"/>
      <c r="G32" s="378"/>
      <c r="H32" s="378"/>
      <c r="I32" s="378"/>
      <c r="J32" s="220" t="s">
        <v>434</v>
      </c>
    </row>
    <row r="33" spans="4:10" ht="14.5">
      <c r="D33" s="217">
        <v>5</v>
      </c>
      <c r="E33" s="377" t="s">
        <v>848</v>
      </c>
      <c r="F33" s="378"/>
      <c r="G33" s="378"/>
      <c r="H33" s="378"/>
      <c r="I33" s="378"/>
      <c r="J33" s="220" t="s">
        <v>848</v>
      </c>
    </row>
    <row r="34" spans="4:10" ht="14.5">
      <c r="D34" s="218"/>
      <c r="E34" s="218"/>
      <c r="F34" s="218"/>
      <c r="G34" s="218"/>
      <c r="H34" s="218"/>
      <c r="I34" s="219"/>
      <c r="J34" s="218"/>
    </row>
    <row r="35" spans="4:10" ht="14.5">
      <c r="D35" s="218"/>
      <c r="E35" s="218"/>
      <c r="F35" s="218"/>
      <c r="G35" s="218"/>
      <c r="H35" s="218"/>
      <c r="I35" s="219"/>
      <c r="J35" s="218"/>
    </row>
    <row r="36" spans="4:10">
      <c r="D36" s="379" t="s">
        <v>580</v>
      </c>
      <c r="E36" s="380"/>
      <c r="F36" s="380"/>
      <c r="G36" s="380"/>
      <c r="H36" s="380"/>
      <c r="I36" s="380"/>
      <c r="J36" s="381"/>
    </row>
    <row r="37" spans="4:10" ht="30" customHeight="1">
      <c r="D37" s="382" t="s">
        <v>581</v>
      </c>
      <c r="E37" s="383"/>
      <c r="F37" s="383"/>
      <c r="G37" s="383"/>
      <c r="H37" s="383"/>
      <c r="I37" s="383"/>
      <c r="J37" s="384"/>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79" t="s">
        <v>584</v>
      </c>
      <c r="E41" s="380"/>
      <c r="F41" s="380"/>
      <c r="G41" s="380"/>
      <c r="H41" s="380"/>
      <c r="I41" s="380"/>
      <c r="J41" s="381"/>
    </row>
    <row r="42" spans="4:10" ht="60" customHeight="1">
      <c r="D42" s="411" t="s">
        <v>435</v>
      </c>
      <c r="E42" s="412"/>
      <c r="F42" s="412"/>
      <c r="G42" s="412"/>
      <c r="H42" s="412"/>
      <c r="I42" s="412"/>
      <c r="J42" s="413"/>
    </row>
    <row r="43" spans="4:10" ht="49.5" customHeight="1">
      <c r="D43" s="414" t="s">
        <v>416</v>
      </c>
      <c r="E43" s="415"/>
      <c r="F43" s="415"/>
      <c r="G43" s="415"/>
      <c r="H43" s="415"/>
      <c r="I43" s="415"/>
      <c r="J43" s="416"/>
    </row>
    <row r="44" spans="4:10" ht="53.25" customHeight="1">
      <c r="D44" s="414" t="s">
        <v>417</v>
      </c>
      <c r="E44" s="415"/>
      <c r="F44" s="415"/>
      <c r="G44" s="415"/>
      <c r="H44" s="415"/>
      <c r="I44" s="415"/>
      <c r="J44" s="416"/>
    </row>
    <row r="45" spans="4:10" ht="30" customHeight="1">
      <c r="D45" s="401" t="s">
        <v>418</v>
      </c>
      <c r="E45" s="417"/>
      <c r="F45" s="417"/>
      <c r="G45" s="417"/>
      <c r="H45" s="417"/>
      <c r="I45" s="417"/>
      <c r="J45" s="418"/>
    </row>
    <row r="46" spans="4:10" ht="56.25" customHeight="1">
      <c r="D46" s="371" t="s">
        <v>419</v>
      </c>
      <c r="E46" s="372"/>
      <c r="F46" s="372"/>
      <c r="G46" s="372"/>
      <c r="H46" s="372"/>
      <c r="I46" s="372"/>
      <c r="J46" s="373"/>
    </row>
    <row r="47" spans="4:10" ht="84.75" customHeight="1">
      <c r="D47" s="371" t="s">
        <v>420</v>
      </c>
      <c r="E47" s="372"/>
      <c r="F47" s="372"/>
      <c r="G47" s="372"/>
      <c r="H47" s="372"/>
      <c r="I47" s="372"/>
      <c r="J47" s="373"/>
    </row>
    <row r="48" spans="4:10" ht="61.5" customHeight="1">
      <c r="D48" s="374" t="s">
        <v>421</v>
      </c>
      <c r="E48" s="375"/>
      <c r="F48" s="375"/>
      <c r="G48" s="375"/>
      <c r="H48" s="375"/>
      <c r="I48" s="375"/>
      <c r="J48" s="376"/>
    </row>
    <row r="49" spans="4:10" ht="14.5">
      <c r="I49" s="213"/>
    </row>
    <row r="50" spans="4:10" ht="14.5">
      <c r="I50" s="213"/>
    </row>
    <row r="51" spans="4:10">
      <c r="D51" s="385" t="s">
        <v>585</v>
      </c>
      <c r="E51" s="386"/>
      <c r="F51" s="386"/>
      <c r="G51" s="386"/>
      <c r="H51" s="386"/>
      <c r="I51" s="386"/>
      <c r="J51" s="387"/>
    </row>
    <row r="52" spans="4:10" ht="20.149999999999999" customHeight="1">
      <c r="D52" s="408" t="s">
        <v>422</v>
      </c>
      <c r="E52" s="408"/>
      <c r="F52" s="408"/>
      <c r="G52" s="408"/>
      <c r="H52" s="408"/>
      <c r="I52" s="408"/>
      <c r="J52" s="408"/>
    </row>
    <row r="53" spans="4:10" ht="20.149999999999999" customHeight="1">
      <c r="D53" s="408" t="s">
        <v>423</v>
      </c>
      <c r="E53" s="408"/>
      <c r="F53" s="408"/>
      <c r="G53" s="408"/>
      <c r="H53" s="408"/>
      <c r="I53" s="408"/>
      <c r="J53" s="408"/>
    </row>
    <row r="54" spans="4:10" ht="20.149999999999999" customHeight="1">
      <c r="D54" s="408" t="s">
        <v>424</v>
      </c>
      <c r="E54" s="408"/>
      <c r="F54" s="408"/>
      <c r="G54" s="408"/>
      <c r="H54" s="408"/>
      <c r="I54" s="408"/>
      <c r="J54" s="408"/>
    </row>
    <row r="55" spans="4:10" ht="42" customHeight="1">
      <c r="D55" s="408" t="s">
        <v>425</v>
      </c>
      <c r="E55" s="408"/>
      <c r="F55" s="408"/>
      <c r="G55" s="408"/>
      <c r="H55" s="408"/>
      <c r="I55" s="408"/>
      <c r="J55" s="408"/>
    </row>
    <row r="56" spans="4:10" ht="38.25" customHeight="1">
      <c r="D56" s="408" t="s">
        <v>426</v>
      </c>
      <c r="E56" s="408"/>
      <c r="F56" s="408"/>
      <c r="G56" s="408"/>
      <c r="H56" s="408"/>
      <c r="I56" s="408"/>
      <c r="J56" s="408"/>
    </row>
    <row r="57" spans="4:10" ht="38.25" customHeight="1">
      <c r="D57" s="409" t="s">
        <v>427</v>
      </c>
      <c r="E57" s="408"/>
      <c r="F57" s="408"/>
      <c r="G57" s="408"/>
      <c r="H57" s="408"/>
      <c r="I57" s="408"/>
      <c r="J57" s="408"/>
    </row>
    <row r="58" spans="4:10" ht="38.25" customHeight="1">
      <c r="D58" s="409" t="s">
        <v>428</v>
      </c>
      <c r="E58" s="408"/>
      <c r="F58" s="408"/>
      <c r="G58" s="408"/>
      <c r="H58" s="408"/>
      <c r="I58" s="408"/>
      <c r="J58" s="408"/>
    </row>
    <row r="59" spans="4:10" ht="25.5" customHeight="1">
      <c r="D59" s="410" t="s">
        <v>429</v>
      </c>
      <c r="E59" s="407"/>
      <c r="F59" s="407"/>
      <c r="G59" s="407"/>
      <c r="H59" s="407"/>
      <c r="I59" s="407"/>
      <c r="J59" s="407"/>
    </row>
    <row r="60" spans="4:10" ht="27.75" customHeight="1">
      <c r="D60" s="407" t="s">
        <v>430</v>
      </c>
      <c r="E60" s="407"/>
      <c r="F60" s="407"/>
      <c r="G60" s="407"/>
      <c r="H60" s="407"/>
      <c r="I60" s="407"/>
      <c r="J60" s="407"/>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E4" sqref="E4"/>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20" t="s">
        <v>90</v>
      </c>
      <c r="F5" s="421"/>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104</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540"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19"/>
      <c r="F18" s="41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IZIzvercX05n7S2tTZdbQKch/yMwI29zLNRKwBNb52gy6jV8fEZZAZew1x6mcwqDb0+sh6Ju6q+H9v3kuNoIWw==" saltValue="9NlVTjMI7BeKdyTP1Rg7JA=="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541" t="s">
        <v>104</v>
      </c>
      <c r="H9" s="541" t="s">
        <v>104</v>
      </c>
      <c r="I9" s="541" t="s">
        <v>104</v>
      </c>
      <c r="M9">
        <v>1</v>
      </c>
      <c r="N9">
        <v>1</v>
      </c>
      <c r="O9">
        <v>1</v>
      </c>
      <c r="P9">
        <v>1</v>
      </c>
      <c r="R9" t="s">
        <v>495</v>
      </c>
      <c r="S9" t="s">
        <v>496</v>
      </c>
      <c r="T9" t="s">
        <v>497</v>
      </c>
      <c r="U9" t="s">
        <v>498</v>
      </c>
    </row>
    <row r="10" spans="1:21" ht="20.149999999999999" customHeight="1">
      <c r="D10" s="23">
        <v>2</v>
      </c>
      <c r="E10" s="265" t="s">
        <v>109</v>
      </c>
      <c r="F10" s="172" t="s">
        <v>104</v>
      </c>
      <c r="G10" s="542" t="s">
        <v>104</v>
      </c>
      <c r="H10" s="542" t="s">
        <v>104</v>
      </c>
      <c r="I10" s="542" t="s">
        <v>104</v>
      </c>
      <c r="M10">
        <v>1</v>
      </c>
      <c r="N10">
        <v>1</v>
      </c>
      <c r="O10">
        <v>1</v>
      </c>
      <c r="P10">
        <v>1</v>
      </c>
      <c r="R10" t="s">
        <v>499</v>
      </c>
      <c r="S10" t="s">
        <v>500</v>
      </c>
      <c r="T10" t="s">
        <v>501</v>
      </c>
      <c r="U10" t="s">
        <v>502</v>
      </c>
    </row>
    <row r="11" spans="1:21" ht="20.149999999999999" customHeight="1">
      <c r="D11" s="23">
        <v>3</v>
      </c>
      <c r="E11" s="265" t="s">
        <v>110</v>
      </c>
      <c r="F11" s="172" t="s">
        <v>104</v>
      </c>
      <c r="G11" s="542" t="s">
        <v>104</v>
      </c>
      <c r="H11" s="542" t="s">
        <v>104</v>
      </c>
      <c r="I11" s="542" t="s">
        <v>104</v>
      </c>
      <c r="M11">
        <v>1</v>
      </c>
      <c r="N11">
        <v>1</v>
      </c>
      <c r="O11">
        <v>1</v>
      </c>
      <c r="P11">
        <v>1</v>
      </c>
      <c r="R11" t="s">
        <v>503</v>
      </c>
      <c r="S11" t="s">
        <v>504</v>
      </c>
      <c r="T11" t="s">
        <v>505</v>
      </c>
      <c r="U11" t="s">
        <v>506</v>
      </c>
    </row>
    <row r="12" spans="1:21" ht="29">
      <c r="D12" s="23">
        <v>4</v>
      </c>
      <c r="E12" s="265" t="s">
        <v>111</v>
      </c>
      <c r="F12" s="172" t="s">
        <v>104</v>
      </c>
      <c r="G12" s="542" t="s">
        <v>104</v>
      </c>
      <c r="H12" s="542" t="s">
        <v>104</v>
      </c>
      <c r="I12" s="542" t="s">
        <v>104</v>
      </c>
      <c r="M12">
        <v>1</v>
      </c>
      <c r="N12">
        <v>1</v>
      </c>
      <c r="O12">
        <v>1</v>
      </c>
      <c r="P12">
        <v>1</v>
      </c>
      <c r="R12" t="s">
        <v>507</v>
      </c>
      <c r="S12" t="s">
        <v>508</v>
      </c>
      <c r="T12" t="s">
        <v>509</v>
      </c>
      <c r="U12" t="s">
        <v>510</v>
      </c>
    </row>
    <row r="13" spans="1:21" ht="21.75" customHeight="1">
      <c r="D13" s="23">
        <v>5</v>
      </c>
      <c r="E13" s="265" t="s">
        <v>112</v>
      </c>
      <c r="F13" s="172" t="s">
        <v>104</v>
      </c>
      <c r="G13" s="542" t="s">
        <v>104</v>
      </c>
      <c r="H13" s="543" t="s">
        <v>104</v>
      </c>
      <c r="I13" s="543" t="s">
        <v>104</v>
      </c>
      <c r="M13">
        <v>1</v>
      </c>
      <c r="N13">
        <v>1</v>
      </c>
      <c r="O13">
        <v>1</v>
      </c>
      <c r="P13">
        <v>1</v>
      </c>
      <c r="R13" t="s">
        <v>511</v>
      </c>
      <c r="S13" t="s">
        <v>512</v>
      </c>
      <c r="T13" t="s">
        <v>513</v>
      </c>
      <c r="U13" t="s">
        <v>514</v>
      </c>
    </row>
    <row r="14" spans="1:21" s="17" customFormat="1" ht="20.149999999999999" customHeight="1">
      <c r="A14"/>
      <c r="B14"/>
      <c r="C14"/>
      <c r="D14" s="85">
        <v>6</v>
      </c>
      <c r="E14" s="266" t="s">
        <v>113</v>
      </c>
      <c r="F14" s="259" t="s">
        <v>104</v>
      </c>
      <c r="G14" s="544" t="s">
        <v>104</v>
      </c>
      <c r="H14" s="547"/>
      <c r="I14" s="548"/>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545" t="s">
        <v>104</v>
      </c>
      <c r="H15" s="546" t="s">
        <v>104</v>
      </c>
      <c r="I15" s="546"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22"/>
      <c r="H16" s="423"/>
      <c r="I16" s="424"/>
      <c r="R16" s="169" t="s">
        <v>600</v>
      </c>
    </row>
  </sheetData>
  <sheetProtection algorithmName="SHA-512" hashValue="SbPyfVFSRwJvQuKC1kk2WXvTZFD1kzHNQk+PzRA6YBZN8mADcpXJiYa6v85yyH8dIpH9HzG/7SiMIwV9vitKcw==" saltValue="PETrUeP1IKNDiVWxc6zy2A=="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D6" sqref="D6"/>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31" t="s">
        <v>146</v>
      </c>
      <c r="F8" s="432"/>
      <c r="G8" s="432"/>
      <c r="H8" s="432"/>
      <c r="I8" s="432"/>
      <c r="J8" s="432"/>
      <c r="K8" s="432"/>
      <c r="L8" s="432"/>
      <c r="M8" s="432"/>
      <c r="N8" s="432"/>
      <c r="O8" s="432"/>
      <c r="P8" s="432"/>
      <c r="Q8" s="432"/>
      <c r="R8" s="432"/>
      <c r="S8" s="432"/>
      <c r="T8" s="432"/>
      <c r="U8" s="432"/>
      <c r="V8" s="432"/>
      <c r="W8" s="432"/>
      <c r="X8" s="432"/>
      <c r="Y8" s="432"/>
      <c r="Z8" s="432"/>
      <c r="AA8" s="432"/>
      <c r="AB8" s="433"/>
    </row>
    <row r="9" spans="5:28" ht="22.5" customHeight="1">
      <c r="E9" s="434" t="s">
        <v>374</v>
      </c>
      <c r="F9" s="435"/>
      <c r="G9" s="435"/>
      <c r="H9" s="435"/>
      <c r="I9" s="435"/>
      <c r="J9" s="435"/>
      <c r="K9" s="435"/>
      <c r="L9" s="435"/>
      <c r="M9" s="435"/>
      <c r="N9" s="435"/>
      <c r="O9" s="435"/>
      <c r="P9" s="435"/>
      <c r="Q9" s="435"/>
      <c r="R9" s="435"/>
      <c r="S9" s="435"/>
      <c r="T9" s="435"/>
      <c r="U9" s="435"/>
      <c r="V9" s="435"/>
      <c r="W9" s="435"/>
      <c r="X9" s="435"/>
      <c r="Y9" s="435"/>
      <c r="Z9" s="435"/>
      <c r="AA9" s="435"/>
      <c r="AB9" s="436"/>
    </row>
    <row r="10" spans="5:28" ht="27" customHeight="1">
      <c r="E10" s="429" t="s">
        <v>132</v>
      </c>
      <c r="F10" s="429" t="s">
        <v>133</v>
      </c>
      <c r="G10" s="429" t="s">
        <v>2</v>
      </c>
      <c r="H10" s="429" t="s">
        <v>3</v>
      </c>
      <c r="I10" s="429" t="s">
        <v>4</v>
      </c>
      <c r="J10" s="429" t="s">
        <v>5</v>
      </c>
      <c r="K10" s="429" t="s">
        <v>6</v>
      </c>
      <c r="L10" s="429" t="s">
        <v>7</v>
      </c>
      <c r="M10" s="440" t="s">
        <v>134</v>
      </c>
      <c r="N10" s="441"/>
      <c r="O10" s="441"/>
      <c r="P10" s="442"/>
      <c r="Q10" s="429" t="s">
        <v>9</v>
      </c>
      <c r="R10" s="443" t="s">
        <v>447</v>
      </c>
      <c r="S10" s="429" t="s">
        <v>116</v>
      </c>
      <c r="T10" s="429" t="s">
        <v>11</v>
      </c>
      <c r="U10" s="425" t="s">
        <v>12</v>
      </c>
      <c r="V10" s="426"/>
      <c r="W10" s="425" t="s">
        <v>13</v>
      </c>
      <c r="X10" s="426"/>
      <c r="Y10" s="429" t="s">
        <v>14</v>
      </c>
      <c r="Z10" s="437" t="s">
        <v>708</v>
      </c>
      <c r="AA10" s="438"/>
      <c r="AB10" s="439"/>
    </row>
    <row r="11" spans="5:28" ht="24" customHeight="1">
      <c r="E11" s="430"/>
      <c r="F11" s="430"/>
      <c r="G11" s="430"/>
      <c r="H11" s="430"/>
      <c r="I11" s="430"/>
      <c r="J11" s="430"/>
      <c r="K11" s="430"/>
      <c r="L11" s="430"/>
      <c r="M11" s="437" t="s">
        <v>328</v>
      </c>
      <c r="N11" s="438"/>
      <c r="O11" s="439"/>
      <c r="P11" s="430" t="s">
        <v>135</v>
      </c>
      <c r="Q11" s="430"/>
      <c r="R11" s="443"/>
      <c r="S11" s="430"/>
      <c r="T11" s="430"/>
      <c r="U11" s="427"/>
      <c r="V11" s="428"/>
      <c r="W11" s="427"/>
      <c r="X11" s="428"/>
      <c r="Y11" s="430"/>
      <c r="Z11" s="437" t="s">
        <v>709</v>
      </c>
      <c r="AA11" s="438"/>
      <c r="AB11" s="439"/>
    </row>
    <row r="12" spans="5:28" ht="79.5" customHeight="1">
      <c r="E12" s="430"/>
      <c r="F12" s="430"/>
      <c r="G12" s="430"/>
      <c r="H12" s="430"/>
      <c r="I12" s="430"/>
      <c r="J12" s="430"/>
      <c r="K12" s="430"/>
      <c r="L12" s="430"/>
      <c r="M12" s="27" t="s">
        <v>17</v>
      </c>
      <c r="N12" s="55" t="s">
        <v>18</v>
      </c>
      <c r="O12" s="55" t="s">
        <v>19</v>
      </c>
      <c r="P12" s="430"/>
      <c r="Q12" s="430"/>
      <c r="R12" s="429"/>
      <c r="S12" s="430"/>
      <c r="T12" s="430"/>
      <c r="U12" s="27" t="s">
        <v>20</v>
      </c>
      <c r="V12" s="27" t="s">
        <v>21</v>
      </c>
      <c r="W12" s="27" t="s">
        <v>20</v>
      </c>
      <c r="X12" s="27" t="s">
        <v>21</v>
      </c>
      <c r="Y12" s="430"/>
      <c r="Z12" s="345" t="s">
        <v>710</v>
      </c>
      <c r="AA12" s="345" t="s">
        <v>711</v>
      </c>
      <c r="AB12" s="345" t="s">
        <v>712</v>
      </c>
    </row>
    <row r="13" spans="5:28" ht="20.149999999999999" customHeight="1">
      <c r="E13" s="53" t="s">
        <v>136</v>
      </c>
      <c r="F13" s="46" t="s">
        <v>137</v>
      </c>
      <c r="G13" s="65">
        <f>+IFERROR(IF(COUNT('Shareholding Pattern'!H26),('Shareholding Pattern'!H26),""),"")</f>
        <v>6</v>
      </c>
      <c r="H13" s="65">
        <f>+IFERROR(IF(COUNT('Shareholding Pattern'!I26),('Shareholding Pattern'!I26),""),"")</f>
        <v>3718811</v>
      </c>
      <c r="I13" s="65" t="str">
        <f>+IFERROR(IF(COUNT('Shareholding Pattern'!J26),('Shareholding Pattern'!J26),""),"")</f>
        <v/>
      </c>
      <c r="J13" s="65" t="str">
        <f>+IFERROR(IF(COUNT('Shareholding Pattern'!K26),('Shareholding Pattern'!K26),""),"")</f>
        <v/>
      </c>
      <c r="K13" s="65">
        <f>+IFERROR(IF(COUNT('Shareholding Pattern'!L26),('Shareholding Pattern'!L26),""),"")</f>
        <v>3718811</v>
      </c>
      <c r="L13" s="160">
        <f>+IFERROR(IF(COUNT('Shareholding Pattern'!M26),('Shareholding Pattern'!M26),""),"")</f>
        <v>71.239999999999995</v>
      </c>
      <c r="M13" s="66">
        <f>+IFERROR(IF(COUNT('Shareholding Pattern'!N26),('Shareholding Pattern'!N26),""),"")</f>
        <v>3718811</v>
      </c>
      <c r="N13" s="119" t="str">
        <f>+IFERROR(IF(COUNT('Shareholding Pattern'!O26),('Shareholding Pattern'!O26),""),"")</f>
        <v/>
      </c>
      <c r="O13" s="119">
        <f>+IFERROR(IF(COUNT('Shareholding Pattern'!P26),('Shareholding Pattern'!P26),""),"")</f>
        <v>3718811</v>
      </c>
      <c r="P13" s="160">
        <f>+IFERROR(IF(COUNT('Shareholding Pattern'!Q26),('Shareholding Pattern'!Q26),""),"")</f>
        <v>71.239999999999995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71.239999999999995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3718811</v>
      </c>
      <c r="Z13" s="346"/>
      <c r="AA13" s="347"/>
      <c r="AB13" s="348"/>
    </row>
    <row r="14" spans="5:28" ht="20.149999999999999" customHeight="1">
      <c r="E14" s="53" t="s">
        <v>138</v>
      </c>
      <c r="F14" s="45" t="s">
        <v>139</v>
      </c>
      <c r="G14" s="65">
        <f>+IFERROR(IF(COUNT('Shareholding Pattern'!H71),('Shareholding Pattern'!H71),""),"")</f>
        <v>1321</v>
      </c>
      <c r="H14" s="65">
        <f>+IFERROR(IF(COUNT('Shareholding Pattern'!I71),('Shareholding Pattern'!I71),""),"")</f>
        <v>1501189</v>
      </c>
      <c r="I14" s="65" t="str">
        <f>+IFERROR(IF(COUNT('Shareholding Pattern'!J71),('Shareholding Pattern'!J71),""),"")</f>
        <v/>
      </c>
      <c r="J14" s="65" t="str">
        <f>+IFERROR(IF(COUNT('Shareholding Pattern'!K71),('Shareholding Pattern'!K71),""),"")</f>
        <v/>
      </c>
      <c r="K14" s="65">
        <f>+IFERROR(IF(COUNT('Shareholding Pattern'!L71),('Shareholding Pattern'!L71),""),"")</f>
        <v>1501189</v>
      </c>
      <c r="L14" s="160">
        <f>+IFERROR(IF(COUNT('Shareholding Pattern'!M71),('Shareholding Pattern'!M71),""),"")</f>
        <v>28.76</v>
      </c>
      <c r="M14" s="231">
        <f>+IFERROR(IF(COUNT('Shareholding Pattern'!N71),('Shareholding Pattern'!N71),""),"")</f>
        <v>1501189</v>
      </c>
      <c r="N14" s="119" t="str">
        <f>+IFERROR(IF(COUNT('Shareholding Pattern'!O71),('Shareholding Pattern'!O71),""),"")</f>
        <v/>
      </c>
      <c r="O14" s="119">
        <f>+IFERROR(IF(COUNT('Shareholding Pattern'!P71),('Shareholding Pattern'!P71),""),"")</f>
        <v>1501189</v>
      </c>
      <c r="P14" s="160">
        <f>+IFERROR(IF(COUNT('Shareholding Pattern'!Q71),('Shareholding Pattern'!Q71),""),"")</f>
        <v>28.76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28.76</v>
      </c>
      <c r="U14" s="65" t="str">
        <f>+IFERROR(IF(COUNT('Shareholding Pattern'!V71),('Shareholding Pattern'!V71),""),"")</f>
        <v/>
      </c>
      <c r="V14" s="160" t="str">
        <f>+IFERROR(IF(COUNT('Shareholding Pattern'!W71),('Shareholding Pattern'!W71),""),"")</f>
        <v/>
      </c>
      <c r="W14" s="249"/>
      <c r="X14" s="250"/>
      <c r="Y14" s="65">
        <f>+IFERROR(IF(COUNT('Shareholding Pattern'!Z71),('Shareholding Pattern'!Z71),""),"")</f>
        <v>1314816</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5">
      <c r="E18" s="47"/>
      <c r="F18" s="56" t="s">
        <v>19</v>
      </c>
      <c r="G18" s="67">
        <f>+IFERROR(IF(COUNT('Shareholding Pattern'!H79),('Shareholding Pattern'!H79),""),"")</f>
        <v>1327</v>
      </c>
      <c r="H18" s="67">
        <f>+IFERROR(IF(COUNT('Shareholding Pattern'!I79),('Shareholding Pattern'!I79),""),"")</f>
        <v>5220000</v>
      </c>
      <c r="I18" s="67" t="str">
        <f>+IFERROR(IF(COUNT('Shareholding Pattern'!J79),('Shareholding Pattern'!J79),""),"")</f>
        <v/>
      </c>
      <c r="J18" s="67" t="str">
        <f>+IFERROR(IF(COUNT('Shareholding Pattern'!K79),('Shareholding Pattern'!K79),""),"")</f>
        <v/>
      </c>
      <c r="K18" s="67">
        <f>+IFERROR(IF(COUNT('Shareholding Pattern'!L79),('Shareholding Pattern'!L79),""),"")</f>
        <v>5220000</v>
      </c>
      <c r="L18" s="238">
        <f>+IFERROR(IF(COUNT('Shareholding Pattern'!M79),('Shareholding Pattern'!M79),""),"")</f>
        <v>100</v>
      </c>
      <c r="M18" s="230">
        <f>+IFERROR(IF(COUNT('Shareholding Pattern'!N79),('Shareholding Pattern'!N79),""),"")</f>
        <v>5220000</v>
      </c>
      <c r="N18" s="295" t="str">
        <f>+IFERROR(IF(COUNT('Shareholding Pattern'!O79),('Shareholding Pattern'!O79),""),"")</f>
        <v/>
      </c>
      <c r="O18" s="295">
        <f>+IFERROR(IF(COUNT('Shareholding Pattern'!P79),('Shareholding Pattern'!P79),""),"")</f>
        <v>5220000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5033627</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26" activePane="bottomRight" state="frozen"/>
      <selection activeCell="C7" sqref="C7"/>
      <selection pane="topRight" activeCell="F7" sqref="F7"/>
      <selection pane="bottomLeft" activeCell="C12" sqref="C12"/>
      <selection pane="bottomRight" activeCell="L26" sqref="L26"/>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73" t="s">
        <v>115</v>
      </c>
      <c r="F9" s="468" t="s">
        <v>0</v>
      </c>
      <c r="G9" s="469"/>
      <c r="H9" s="467" t="s">
        <v>2</v>
      </c>
      <c r="I9" s="467" t="s">
        <v>3</v>
      </c>
      <c r="J9" s="467" t="s">
        <v>4</v>
      </c>
      <c r="K9" s="430" t="s">
        <v>5</v>
      </c>
      <c r="L9" s="430" t="s">
        <v>6</v>
      </c>
      <c r="M9" s="444" t="s">
        <v>7</v>
      </c>
      <c r="N9" s="437" t="s">
        <v>8</v>
      </c>
      <c r="O9" s="438"/>
      <c r="P9" s="438"/>
      <c r="Q9" s="439"/>
      <c r="R9" s="467" t="s">
        <v>9</v>
      </c>
      <c r="S9" s="483" t="s">
        <v>447</v>
      </c>
      <c r="T9" s="467" t="s">
        <v>116</v>
      </c>
      <c r="U9" s="492" t="s">
        <v>11</v>
      </c>
      <c r="V9" s="430" t="s">
        <v>12</v>
      </c>
      <c r="W9" s="430"/>
      <c r="X9" s="430" t="s">
        <v>13</v>
      </c>
      <c r="Y9" s="430"/>
      <c r="Z9" s="467" t="s">
        <v>14</v>
      </c>
      <c r="AA9" s="499" t="s">
        <v>708</v>
      </c>
      <c r="AB9" s="500"/>
      <c r="AC9" s="501"/>
    </row>
    <row r="10" spans="5:58" ht="28.5" customHeight="1">
      <c r="E10" s="474"/>
      <c r="F10" s="470"/>
      <c r="G10" s="471"/>
      <c r="H10" s="467"/>
      <c r="I10" s="467"/>
      <c r="J10" s="467"/>
      <c r="K10" s="430"/>
      <c r="L10" s="430"/>
      <c r="M10" s="444"/>
      <c r="N10" s="437" t="s">
        <v>15</v>
      </c>
      <c r="O10" s="438"/>
      <c r="P10" s="439"/>
      <c r="Q10" s="444" t="s">
        <v>16</v>
      </c>
      <c r="R10" s="467"/>
      <c r="S10" s="484"/>
      <c r="T10" s="467"/>
      <c r="U10" s="492"/>
      <c r="V10" s="430"/>
      <c r="W10" s="430"/>
      <c r="X10" s="430"/>
      <c r="Y10" s="430"/>
      <c r="Z10" s="467"/>
      <c r="AA10" s="437" t="s">
        <v>709</v>
      </c>
      <c r="AB10" s="438"/>
      <c r="AC10" s="439"/>
    </row>
    <row r="11" spans="5:58" ht="113.25" customHeight="1">
      <c r="E11" s="475"/>
      <c r="F11" s="425"/>
      <c r="G11" s="426"/>
      <c r="H11" s="467"/>
      <c r="I11" s="467"/>
      <c r="J11" s="467"/>
      <c r="K11" s="430"/>
      <c r="L11" s="430"/>
      <c r="M11" s="444"/>
      <c r="N11" s="55" t="s">
        <v>17</v>
      </c>
      <c r="O11" s="55" t="s">
        <v>18</v>
      </c>
      <c r="P11" s="122" t="s">
        <v>19</v>
      </c>
      <c r="Q11" s="444"/>
      <c r="R11" s="467"/>
      <c r="S11" s="485"/>
      <c r="T11" s="467"/>
      <c r="U11" s="492"/>
      <c r="V11" s="55" t="s">
        <v>20</v>
      </c>
      <c r="W11" s="55" t="s">
        <v>21</v>
      </c>
      <c r="X11" s="122" t="s">
        <v>20</v>
      </c>
      <c r="Y11" s="55" t="s">
        <v>21</v>
      </c>
      <c r="Z11" s="467"/>
      <c r="AA11" s="55" t="s">
        <v>710</v>
      </c>
      <c r="AB11" s="55" t="s">
        <v>711</v>
      </c>
      <c r="AC11" s="55" t="s">
        <v>712</v>
      </c>
    </row>
    <row r="12" spans="5:58" ht="18.75" customHeight="1">
      <c r="E12" s="98" t="s">
        <v>22</v>
      </c>
      <c r="F12" s="502" t="s">
        <v>23</v>
      </c>
      <c r="G12" s="503"/>
      <c r="H12" s="503"/>
      <c r="I12" s="503"/>
      <c r="J12" s="503"/>
      <c r="K12" s="503"/>
      <c r="L12" s="503"/>
      <c r="M12" s="503"/>
      <c r="N12" s="503"/>
      <c r="O12" s="503"/>
      <c r="P12" s="503"/>
      <c r="Q12" s="503"/>
      <c r="R12" s="503"/>
      <c r="S12" s="503"/>
      <c r="T12" s="503"/>
      <c r="U12" s="503"/>
      <c r="V12" s="503"/>
      <c r="W12" s="503"/>
      <c r="X12" s="503"/>
      <c r="Y12" s="503"/>
      <c r="Z12" s="503"/>
      <c r="AA12" s="503"/>
      <c r="AB12" s="503"/>
      <c r="AC12" s="504"/>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49999999999999" customHeight="1">
      <c r="E14" s="87" t="s">
        <v>26</v>
      </c>
      <c r="F14" s="192" t="s">
        <v>27</v>
      </c>
      <c r="G14" s="190"/>
      <c r="H14" s="162">
        <f>IFERROR(IF(COUNT(IndHUF!$AD$13),IF(IndHUF!$AD$13=0,"0",IndHUF!$AD$13),""),"")</f>
        <v>6</v>
      </c>
      <c r="I14" s="280">
        <f>+IF(COUNT(IndHUF!H22),IndHUF!H22,"")</f>
        <v>3718811</v>
      </c>
      <c r="J14" s="280" t="str">
        <f>+IF(COUNT(IndHUF!I22),IndHUF!I22,"")</f>
        <v/>
      </c>
      <c r="K14" s="111" t="str">
        <f>+IF(COUNT(IndHUF!J22),IndHUF!J22,"")</f>
        <v/>
      </c>
      <c r="L14" s="111">
        <f>+IF(COUNT(IndHUF!K22),IndHUF!K22,"")</f>
        <v>3718811</v>
      </c>
      <c r="M14" s="144">
        <f>+IFERROR(IF(COUNT(L14),ROUND(L14/'Shareholding Pattern'!$L$78*100,2),""),0)</f>
        <v>71.239999999999995</v>
      </c>
      <c r="N14" s="161">
        <f>+IF(COUNT(+IndHUF!M22),SUM(+IndHUF!M22),"")</f>
        <v>3718811</v>
      </c>
      <c r="O14" s="161" t="str">
        <f>+IF(COUNT(+IndHUF!N22),SUM(+IndHUF!N22),"")</f>
        <v/>
      </c>
      <c r="P14" s="280">
        <f>+IF(COUNT(IndHUF!O22),IndHUF!O22,"")</f>
        <v>3718811</v>
      </c>
      <c r="Q14" s="144">
        <f>+IF(COUNT(IndHUF!P22),IndHUF!P22,"")</f>
        <v>71.239999999999995</v>
      </c>
      <c r="R14" s="280" t="str">
        <f>+IF(COUNT(IndHUF!Q22),IndHUF!Q22,"")</f>
        <v/>
      </c>
      <c r="S14" s="280" t="str">
        <f>+IF(COUNT(IndHUF!R22),IndHUF!R22,"")</f>
        <v/>
      </c>
      <c r="T14" s="280" t="str">
        <f>+IF(COUNT(IndHUF!S22),IndHUF!S22,"")</f>
        <v/>
      </c>
      <c r="U14" s="112">
        <f>+IFERROR(IF(COUNT(L14,T14),ROUND(SUM(L14,T14)/SUM('Shareholding Pattern'!$L$78,'Shareholding Pattern'!$T$78)*100,2),""),0)</f>
        <v>71.239999999999995</v>
      </c>
      <c r="V14" s="173" t="str">
        <f>+IF(COUNT(IndHUF!U22),IndHUF!U22,"")</f>
        <v/>
      </c>
      <c r="W14" s="157" t="str">
        <f>+IFERROR(IF(COUNT(V14),ROUND(SUM(V14)/SUM(L14)*100,2),""),0)</f>
        <v/>
      </c>
      <c r="X14" s="173" t="str">
        <f>+IF(COUNT(IndHUF!W22),IndHUF!W22,"")</f>
        <v/>
      </c>
      <c r="Y14" s="112" t="str">
        <f>+IFERROR(IF(COUNT(X14),ROUND(SUM(X14)/SUM(L14)*100,2),""),0)</f>
        <v/>
      </c>
      <c r="Z14" s="280">
        <f>+IF(COUNT(IndHUF!Y22),IndHUF!Y22,"")</f>
        <v>3718811</v>
      </c>
      <c r="AA14" s="493"/>
      <c r="AB14" s="494"/>
      <c r="AC14" s="495"/>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61"/>
      <c r="AB15" s="462"/>
      <c r="AC15" s="463"/>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61"/>
      <c r="AB16" s="462"/>
      <c r="AC16" s="463"/>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61"/>
      <c r="AB17" s="462"/>
      <c r="AC17" s="463"/>
      <c r="AH17" t="s">
        <v>286</v>
      </c>
      <c r="AR17" t="s">
        <v>169</v>
      </c>
      <c r="AX17" t="s">
        <v>286</v>
      </c>
      <c r="AZ17" t="s">
        <v>332</v>
      </c>
      <c r="BF17" t="s">
        <v>315</v>
      </c>
    </row>
    <row r="18" spans="5:58" ht="20.149999999999999" customHeight="1">
      <c r="E18" s="450" t="s">
        <v>35</v>
      </c>
      <c r="F18" s="450"/>
      <c r="G18" s="450"/>
      <c r="H18" s="52">
        <f>+IFERROR(IF(COUNT(H14:H17),ROUND(SUM(H14:H17),0),""),"")</f>
        <v>6</v>
      </c>
      <c r="I18" s="52">
        <f t="shared" ref="I18:Z18" si="2">+IFERROR(IF(COUNT(I14:I17),ROUND(SUM(I14:I17),0),""),"")</f>
        <v>3718811</v>
      </c>
      <c r="J18" s="52" t="str">
        <f t="shared" si="2"/>
        <v/>
      </c>
      <c r="K18" s="4" t="str">
        <f t="shared" si="2"/>
        <v/>
      </c>
      <c r="L18" s="52">
        <f t="shared" si="2"/>
        <v>3718811</v>
      </c>
      <c r="M18" s="146">
        <f>+IFERROR(IF(COUNT(L18),ROUND(L18/'Shareholding Pattern'!$L$78*100,2),""),0)</f>
        <v>71.239999999999995</v>
      </c>
      <c r="N18" s="119">
        <f t="shared" si="2"/>
        <v>3718811</v>
      </c>
      <c r="O18" s="119" t="str">
        <f t="shared" si="2"/>
        <v/>
      </c>
      <c r="P18" s="52">
        <f t="shared" si="2"/>
        <v>3718811</v>
      </c>
      <c r="Q18" s="154">
        <f>IFERROR(IF(COUNT(P18),ROUND(P18/$P$79*100,2),""),0)</f>
        <v>71.239999999999995</v>
      </c>
      <c r="R18" s="52" t="str">
        <f t="shared" si="2"/>
        <v/>
      </c>
      <c r="S18" s="52" t="str">
        <f t="shared" si="2"/>
        <v/>
      </c>
      <c r="T18" s="52" t="str">
        <f t="shared" si="2"/>
        <v/>
      </c>
      <c r="U18" s="115">
        <f>+IFERROR(IF(COUNT(L18,T18),ROUND(SUM(L18,T18)/SUM('Shareholding Pattern'!$L$78,'Shareholding Pattern'!$T$78)*100,2),""),0)</f>
        <v>71.239999999999995</v>
      </c>
      <c r="V18" s="52" t="str">
        <f t="shared" si="2"/>
        <v/>
      </c>
      <c r="W18" s="158" t="str">
        <f>+IFERROR(IF(COUNT(V18),ROUND(SUM(V18)/SUM(L18)*100,2),""),0)</f>
        <v/>
      </c>
      <c r="X18" s="52" t="str">
        <f t="shared" si="2"/>
        <v/>
      </c>
      <c r="Y18" s="116" t="str">
        <f>+IFERROR(IF(COUNT(X18),ROUND(SUM(X18)/SUM(L18)*100,2),""),0)</f>
        <v/>
      </c>
      <c r="Z18" s="52">
        <f t="shared" si="2"/>
        <v>3718811</v>
      </c>
      <c r="AA18" s="464"/>
      <c r="AB18" s="465"/>
      <c r="AC18" s="466"/>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64"/>
      <c r="AB19" s="465"/>
      <c r="AC19" s="466"/>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61"/>
      <c r="AB20" s="462"/>
      <c r="AC20" s="463"/>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61"/>
      <c r="AB21" s="462"/>
      <c r="AC21" s="463"/>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61"/>
      <c r="AB22" s="462"/>
      <c r="AC22" s="463"/>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61"/>
      <c r="AB23" s="462"/>
      <c r="AC23" s="463"/>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61"/>
      <c r="AB24" s="462"/>
      <c r="AC24" s="463"/>
      <c r="AH24" t="s">
        <v>289</v>
      </c>
      <c r="AR24" t="s">
        <v>175</v>
      </c>
    </row>
    <row r="25" spans="5:58" ht="20.149999999999999" customHeight="1">
      <c r="E25" s="450" t="s">
        <v>43</v>
      </c>
      <c r="F25" s="450"/>
      <c r="G25" s="450"/>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64"/>
      <c r="AB25" s="465"/>
      <c r="AC25" s="466"/>
      <c r="AR25" t="s">
        <v>176</v>
      </c>
    </row>
    <row r="26" spans="5:58" ht="36.75" customHeight="1">
      <c r="E26" s="451" t="s">
        <v>88</v>
      </c>
      <c r="F26" s="451"/>
      <c r="G26" s="451"/>
      <c r="H26" s="136">
        <f t="shared" ref="H26:Z26" si="6">+IFERROR(IF(COUNT(H18,H25),ROUND(SUM(H18,H25),0),""),"")</f>
        <v>6</v>
      </c>
      <c r="I26" s="136">
        <f t="shared" si="6"/>
        <v>3718811</v>
      </c>
      <c r="J26" s="136" t="str">
        <f t="shared" si="6"/>
        <v/>
      </c>
      <c r="K26" s="134" t="str">
        <f t="shared" si="6"/>
        <v/>
      </c>
      <c r="L26" s="136">
        <f t="shared" si="6"/>
        <v>3718811</v>
      </c>
      <c r="M26" s="146">
        <f>+IFERROR(IF(COUNT(L26),ROUND(L26/'Shareholding Pattern'!$L$78*100,2),""),0)</f>
        <v>71.239999999999995</v>
      </c>
      <c r="N26" s="135">
        <f t="shared" si="6"/>
        <v>3718811</v>
      </c>
      <c r="O26" s="135" t="str">
        <f t="shared" si="6"/>
        <v/>
      </c>
      <c r="P26" s="136">
        <f t="shared" si="6"/>
        <v>3718811</v>
      </c>
      <c r="Q26" s="154">
        <f>IFERROR(IF(COUNT(P26),ROUND(P26/$P$79*100,2),""),0)</f>
        <v>71.239999999999995</v>
      </c>
      <c r="R26" s="282" t="str">
        <f t="shared" si="6"/>
        <v/>
      </c>
      <c r="S26" s="282" t="str">
        <f t="shared" si="6"/>
        <v/>
      </c>
      <c r="T26" s="136" t="str">
        <f t="shared" si="6"/>
        <v/>
      </c>
      <c r="U26" s="115">
        <f>+IFERROR(IF(COUNT(L26,T26),ROUND(SUM(L26,T26)/SUM('Shareholding Pattern'!$L$78,'Shareholding Pattern'!$T$78)*100,2),""),0)</f>
        <v>71.239999999999995</v>
      </c>
      <c r="V26" s="136" t="str">
        <f t="shared" si="6"/>
        <v/>
      </c>
      <c r="W26" s="158" t="str">
        <f>+IFERROR(IF(COUNT(V26),ROUND(SUM(V26)/SUM(L26)*100,2),""),0)</f>
        <v/>
      </c>
      <c r="X26" s="136" t="str">
        <f t="shared" si="6"/>
        <v/>
      </c>
      <c r="Y26" s="116" t="str">
        <f t="shared" si="4"/>
        <v/>
      </c>
      <c r="Z26" s="136">
        <f t="shared" si="6"/>
        <v>3718811</v>
      </c>
      <c r="AA26" s="496"/>
      <c r="AB26" s="497"/>
      <c r="AC26" s="498"/>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49999999999999" customHeight="1">
      <c r="E29" s="86" t="s">
        <v>24</v>
      </c>
      <c r="F29" s="505" t="s">
        <v>655</v>
      </c>
      <c r="G29" s="506"/>
      <c r="H29" s="506"/>
      <c r="I29" s="506"/>
      <c r="J29" s="506"/>
      <c r="K29" s="506"/>
      <c r="L29" s="506"/>
      <c r="M29" s="506"/>
      <c r="N29" s="506"/>
      <c r="O29" s="506"/>
      <c r="P29" s="506"/>
      <c r="Q29" s="506"/>
      <c r="R29" s="506"/>
      <c r="S29" s="506"/>
      <c r="T29" s="506"/>
      <c r="U29" s="506"/>
      <c r="V29" s="506"/>
      <c r="W29" s="506"/>
      <c r="X29" s="506"/>
      <c r="Y29" s="506"/>
      <c r="Z29" s="506"/>
      <c r="AA29" s="506"/>
      <c r="AB29" s="506"/>
      <c r="AC29" s="507"/>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77"/>
      <c r="Y30" s="478"/>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79"/>
      <c r="Y31" s="480"/>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79"/>
      <c r="Y32" s="480"/>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79"/>
      <c r="Y33" s="480"/>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79"/>
      <c r="Y34" s="480"/>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79"/>
      <c r="Y35" s="480"/>
      <c r="Z35" s="240"/>
      <c r="AA35" s="240"/>
      <c r="AB35" s="240"/>
      <c r="AC35" s="240"/>
      <c r="AH35" t="s">
        <v>296</v>
      </c>
      <c r="AR35" t="s">
        <v>182</v>
      </c>
      <c r="AX35" t="s">
        <v>296</v>
      </c>
      <c r="AZ35" t="s">
        <v>210</v>
      </c>
      <c r="BF35" t="s">
        <v>313</v>
      </c>
    </row>
    <row r="36" spans="5:58" ht="20.149999999999999" customHeight="1">
      <c r="E36" s="88" t="s">
        <v>51</v>
      </c>
      <c r="F36" s="318"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79"/>
      <c r="Y36" s="480"/>
      <c r="Z36" s="240"/>
      <c r="AA36" s="240"/>
      <c r="AB36" s="240"/>
      <c r="AC36" s="240"/>
      <c r="AH36" t="s">
        <v>826</v>
      </c>
      <c r="AR36" t="s">
        <v>720</v>
      </c>
      <c r="AX36" t="s">
        <v>826</v>
      </c>
      <c r="AZ36" t="s">
        <v>747</v>
      </c>
      <c r="BF36" t="s">
        <v>746</v>
      </c>
    </row>
    <row r="37" spans="5:58" ht="20.149999999999999" customHeight="1">
      <c r="E37" s="88" t="s">
        <v>53</v>
      </c>
      <c r="F37" s="319"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79"/>
      <c r="Y37" s="480"/>
      <c r="Z37" s="240"/>
      <c r="AA37" s="240"/>
      <c r="AB37" s="240"/>
      <c r="AC37" s="240"/>
      <c r="AH37" t="s">
        <v>827</v>
      </c>
      <c r="AR37" t="s">
        <v>721</v>
      </c>
      <c r="AX37" t="s">
        <v>827</v>
      </c>
      <c r="AZ37" t="s">
        <v>749</v>
      </c>
      <c r="BF37" t="s">
        <v>748</v>
      </c>
    </row>
    <row r="38" spans="5:58" ht="20.149999999999999"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79"/>
      <c r="Y38" s="480"/>
      <c r="Z38" s="240"/>
      <c r="AA38" s="240"/>
      <c r="AB38" s="240"/>
      <c r="AC38" s="240"/>
      <c r="AH38" t="s">
        <v>197</v>
      </c>
      <c r="AR38" t="s">
        <v>183</v>
      </c>
      <c r="AX38" t="s">
        <v>197</v>
      </c>
      <c r="AZ38" t="s">
        <v>331</v>
      </c>
      <c r="BF38" t="s">
        <v>314</v>
      </c>
    </row>
    <row r="39" spans="5:58" ht="20.149999999999999" customHeight="1">
      <c r="E39" s="88" t="s">
        <v>670</v>
      </c>
      <c r="F39" s="320"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79"/>
      <c r="Y39" s="480"/>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79"/>
      <c r="Y40" s="480"/>
      <c r="Z40" s="240"/>
      <c r="AA40" s="240"/>
      <c r="AB40" s="240"/>
      <c r="AC40" s="240"/>
      <c r="AH40" t="s">
        <v>297</v>
      </c>
      <c r="AR40" t="s">
        <v>723</v>
      </c>
      <c r="AX40" t="s">
        <v>297</v>
      </c>
      <c r="AZ40" t="s">
        <v>753</v>
      </c>
      <c r="BF40" t="s">
        <v>751</v>
      </c>
    </row>
    <row r="41" spans="5:58" ht="20.149999999999999" customHeight="1">
      <c r="E41" s="450" t="s">
        <v>56</v>
      </c>
      <c r="F41" s="450"/>
      <c r="G41" s="450"/>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481"/>
      <c r="Y41" s="482"/>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53" t="s">
        <v>656</v>
      </c>
      <c r="G42" s="454"/>
      <c r="H42" s="454"/>
      <c r="I42" s="454"/>
      <c r="J42" s="454"/>
      <c r="K42" s="454"/>
      <c r="L42" s="454"/>
      <c r="M42" s="454"/>
      <c r="N42" s="454"/>
      <c r="O42" s="454"/>
      <c r="P42" s="454"/>
      <c r="Q42" s="454"/>
      <c r="R42" s="454"/>
      <c r="S42" s="454"/>
      <c r="T42" s="454"/>
      <c r="U42" s="454"/>
      <c r="V42" s="454"/>
      <c r="W42" s="454"/>
      <c r="X42" s="454"/>
      <c r="Y42" s="454"/>
      <c r="Z42" s="454"/>
      <c r="AA42" s="454"/>
      <c r="AB42" s="454"/>
      <c r="AC42" s="455"/>
    </row>
    <row r="43" spans="5:58" ht="20.149999999999999" customHeight="1">
      <c r="E43" s="88" t="s">
        <v>26</v>
      </c>
      <c r="F43" s="321"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77"/>
      <c r="Y43" s="478"/>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79"/>
      <c r="Y44" s="480"/>
      <c r="Z44" s="240"/>
      <c r="AA44" s="240"/>
      <c r="AB44" s="240"/>
      <c r="AC44" s="240"/>
      <c r="AH44" t="s">
        <v>292</v>
      </c>
      <c r="AR44" t="s">
        <v>180</v>
      </c>
      <c r="AX44" t="s">
        <v>292</v>
      </c>
      <c r="AZ44" t="s">
        <v>208</v>
      </c>
      <c r="BF44" t="s">
        <v>311</v>
      </c>
    </row>
    <row r="45" spans="5:58" ht="20.149999999999999" customHeight="1">
      <c r="E45" s="88" t="s">
        <v>30</v>
      </c>
      <c r="F45" s="322"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79"/>
      <c r="Y45" s="480"/>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79"/>
      <c r="Y46" s="480"/>
      <c r="Z46" s="240"/>
      <c r="AA46" s="240"/>
      <c r="AB46" s="240"/>
      <c r="AC46" s="240"/>
      <c r="AH46" t="s">
        <v>293</v>
      </c>
      <c r="AR46" t="s">
        <v>726</v>
      </c>
      <c r="AX46" t="s">
        <v>293</v>
      </c>
      <c r="AZ46" t="s">
        <v>759</v>
      </c>
      <c r="BF46" t="s">
        <v>758</v>
      </c>
    </row>
    <row r="47" spans="5:58" ht="20.149999999999999" customHeight="1">
      <c r="E47" s="88" t="s">
        <v>42</v>
      </c>
      <c r="F47" s="323"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79"/>
      <c r="Y47" s="480"/>
      <c r="Z47" s="240"/>
      <c r="AA47" s="240"/>
      <c r="AB47" s="240"/>
      <c r="AC47" s="240"/>
      <c r="AH47" t="s">
        <v>694</v>
      </c>
      <c r="AR47" t="s">
        <v>727</v>
      </c>
      <c r="AX47" t="s">
        <v>694</v>
      </c>
      <c r="AZ47" t="s">
        <v>761</v>
      </c>
      <c r="BF47" t="s">
        <v>760</v>
      </c>
    </row>
    <row r="48" spans="5:58" ht="29">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79"/>
      <c r="Y48" s="480"/>
      <c r="Z48" s="240"/>
      <c r="AA48" s="240"/>
      <c r="AB48" s="240"/>
      <c r="AC48" s="240"/>
      <c r="AH48" t="s">
        <v>798</v>
      </c>
      <c r="AR48" t="s">
        <v>184</v>
      </c>
      <c r="AX48" t="s">
        <v>798</v>
      </c>
      <c r="AZ48" t="s">
        <v>763</v>
      </c>
      <c r="BF48" t="s">
        <v>762</v>
      </c>
    </row>
    <row r="49" spans="5:58" ht="20.149999999999999"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79"/>
      <c r="Y49" s="480"/>
      <c r="Z49" s="240"/>
      <c r="AA49" s="240"/>
      <c r="AB49" s="240"/>
      <c r="AC49" s="240"/>
      <c r="AH49" t="s">
        <v>828</v>
      </c>
      <c r="AR49" t="s">
        <v>728</v>
      </c>
      <c r="AX49" t="s">
        <v>828</v>
      </c>
      <c r="AZ49" t="s">
        <v>765</v>
      </c>
      <c r="BF49" t="s">
        <v>764</v>
      </c>
    </row>
    <row r="50" spans="5:58" ht="20.149999999999999" customHeight="1">
      <c r="E50" s="450" t="s">
        <v>60</v>
      </c>
      <c r="F50" s="450"/>
      <c r="G50" s="450"/>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81"/>
      <c r="Y50" s="482"/>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53" t="s">
        <v>659</v>
      </c>
      <c r="G51" s="454"/>
      <c r="H51" s="454"/>
      <c r="I51" s="454"/>
      <c r="J51" s="454"/>
      <c r="K51" s="454"/>
      <c r="L51" s="454"/>
      <c r="M51" s="454"/>
      <c r="N51" s="454"/>
      <c r="O51" s="454"/>
      <c r="P51" s="454"/>
      <c r="Q51" s="454"/>
      <c r="R51" s="454"/>
      <c r="S51" s="454"/>
      <c r="T51" s="454"/>
      <c r="U51" s="454"/>
      <c r="V51" s="454"/>
      <c r="W51" s="454"/>
      <c r="X51" s="454"/>
      <c r="Y51" s="454"/>
      <c r="Z51" s="454"/>
      <c r="AA51" s="454"/>
      <c r="AB51" s="454"/>
      <c r="AC51" s="455"/>
    </row>
    <row r="52" spans="5:58" ht="20.149999999999999" customHeight="1">
      <c r="E52" s="315" t="s">
        <v>26</v>
      </c>
      <c r="F52" s="338" t="s">
        <v>649</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77"/>
      <c r="Y52" s="478"/>
      <c r="Z52" s="240"/>
      <c r="AA52" s="240"/>
      <c r="AB52" s="240"/>
      <c r="AC52" s="240"/>
      <c r="AH52" t="s">
        <v>194</v>
      </c>
      <c r="AR52" t="s">
        <v>729</v>
      </c>
      <c r="AX52" t="s">
        <v>194</v>
      </c>
      <c r="AZ52" t="s">
        <v>767</v>
      </c>
      <c r="BF52" t="s">
        <v>766</v>
      </c>
    </row>
    <row r="53" spans="5:58" ht="20.149999999999999" customHeight="1">
      <c r="E53" s="316" t="s">
        <v>28</v>
      </c>
      <c r="F53" s="325" t="s">
        <v>660</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79"/>
      <c r="Y53" s="480"/>
      <c r="Z53" s="240"/>
      <c r="AA53" s="240"/>
      <c r="AB53" s="240"/>
      <c r="AC53" s="240"/>
      <c r="AH53" t="s">
        <v>829</v>
      </c>
      <c r="AR53" t="s">
        <v>730</v>
      </c>
      <c r="AX53" t="s">
        <v>829</v>
      </c>
      <c r="AZ53" t="s">
        <v>769</v>
      </c>
      <c r="BF53" t="s">
        <v>768</v>
      </c>
    </row>
    <row r="54" spans="5:58" ht="29">
      <c r="E54" s="317" t="s">
        <v>30</v>
      </c>
      <c r="F54" s="326" t="s">
        <v>661</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479"/>
      <c r="Y54" s="480"/>
      <c r="Z54" s="240"/>
      <c r="AA54" s="240"/>
      <c r="AB54" s="240"/>
      <c r="AC54" s="240"/>
      <c r="AH54" t="s">
        <v>830</v>
      </c>
      <c r="AR54" t="s">
        <v>731</v>
      </c>
      <c r="AX54" t="s">
        <v>830</v>
      </c>
      <c r="AZ54" t="s">
        <v>771</v>
      </c>
      <c r="BF54" t="s">
        <v>770</v>
      </c>
    </row>
    <row r="55" spans="5:58" ht="20.149999999999999" customHeight="1">
      <c r="E55" s="450" t="s">
        <v>65</v>
      </c>
      <c r="F55" s="450"/>
      <c r="G55" s="450"/>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79"/>
      <c r="Y55" s="480"/>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79"/>
      <c r="Y56" s="480"/>
      <c r="Z56" s="333"/>
      <c r="AA56" s="123"/>
      <c r="AB56" s="123"/>
      <c r="AC56" s="289"/>
    </row>
    <row r="57" spans="5:58" ht="51.75" customHeight="1">
      <c r="E57" s="314" t="s">
        <v>26</v>
      </c>
      <c r="F57" s="312" t="s">
        <v>662</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79"/>
      <c r="Y57" s="480"/>
      <c r="Z57" s="240"/>
      <c r="AA57" s="240"/>
      <c r="AB57" s="240"/>
      <c r="AC57" s="240"/>
      <c r="AH57" t="s">
        <v>831</v>
      </c>
      <c r="AR57" t="s">
        <v>732</v>
      </c>
      <c r="AX57" t="s">
        <v>831</v>
      </c>
      <c r="AZ57" t="s">
        <v>773</v>
      </c>
      <c r="BF57" t="s">
        <v>772</v>
      </c>
    </row>
    <row r="58" spans="5:58" ht="51.75" customHeight="1">
      <c r="E58" s="314" t="s">
        <v>28</v>
      </c>
      <c r="F58" s="312" t="s">
        <v>663</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79"/>
      <c r="Y58" s="480"/>
      <c r="Z58" s="240"/>
      <c r="AA58" s="240"/>
      <c r="AB58" s="240"/>
      <c r="AC58" s="240"/>
      <c r="AH58" t="s">
        <v>832</v>
      </c>
      <c r="AR58" t="s">
        <v>733</v>
      </c>
      <c r="AX58" t="s">
        <v>832</v>
      </c>
      <c r="AZ58" t="s">
        <v>775</v>
      </c>
      <c r="BF58" t="s">
        <v>774</v>
      </c>
    </row>
    <row r="59" spans="5:58" ht="51.75" customHeight="1">
      <c r="E59" s="314" t="s">
        <v>30</v>
      </c>
      <c r="F59" s="312" t="s">
        <v>664</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79"/>
      <c r="Y59" s="480"/>
      <c r="Z59" s="240"/>
      <c r="AA59" s="240"/>
      <c r="AB59" s="240"/>
      <c r="AC59" s="240"/>
      <c r="AH59" t="s">
        <v>664</v>
      </c>
      <c r="AR59" t="s">
        <v>734</v>
      </c>
      <c r="AX59" t="s">
        <v>664</v>
      </c>
      <c r="AZ59" t="s">
        <v>777</v>
      </c>
      <c r="BF59" t="s">
        <v>776</v>
      </c>
    </row>
    <row r="60" spans="5:58" ht="51.75" customHeight="1">
      <c r="E60" s="314" t="s">
        <v>32</v>
      </c>
      <c r="F60" s="312" t="s">
        <v>665</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79"/>
      <c r="Y60" s="480"/>
      <c r="Z60" s="240"/>
      <c r="AA60" s="240"/>
      <c r="AB60" s="240"/>
      <c r="AC60" s="240"/>
      <c r="AH60" t="s">
        <v>833</v>
      </c>
      <c r="AR60" t="s">
        <v>735</v>
      </c>
      <c r="AX60" t="s">
        <v>833</v>
      </c>
      <c r="AZ60" t="s">
        <v>779</v>
      </c>
      <c r="BF60" t="s">
        <v>778</v>
      </c>
    </row>
    <row r="61" spans="5:58" ht="51.75" customHeight="1">
      <c r="E61" s="314" t="s">
        <v>42</v>
      </c>
      <c r="F61" s="312" t="s">
        <v>666</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79"/>
      <c r="Y61" s="480"/>
      <c r="Z61" s="240"/>
      <c r="AA61" s="240"/>
      <c r="AB61" s="240"/>
      <c r="AC61" s="240"/>
      <c r="AH61" t="s">
        <v>834</v>
      </c>
      <c r="AR61" t="s">
        <v>736</v>
      </c>
      <c r="AX61" t="s">
        <v>834</v>
      </c>
      <c r="AZ61" t="s">
        <v>781</v>
      </c>
      <c r="BF61" t="s">
        <v>780</v>
      </c>
    </row>
    <row r="62" spans="5:58" ht="51.75" customHeight="1">
      <c r="E62" s="314" t="s">
        <v>50</v>
      </c>
      <c r="F62" s="330" t="s">
        <v>667</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79"/>
      <c r="Y62" s="480"/>
      <c r="Z62" s="240"/>
      <c r="AA62" s="240"/>
      <c r="AB62" s="240"/>
      <c r="AC62" s="240"/>
      <c r="AH62" t="s">
        <v>835</v>
      </c>
      <c r="AR62" t="s">
        <v>737</v>
      </c>
      <c r="AX62" t="s">
        <v>835</v>
      </c>
      <c r="AZ62" t="s">
        <v>783</v>
      </c>
      <c r="BF62" t="s">
        <v>782</v>
      </c>
    </row>
    <row r="63" spans="5:58" ht="51.75" customHeight="1">
      <c r="E63" s="314" t="s">
        <v>51</v>
      </c>
      <c r="F63" s="312" t="s">
        <v>650</v>
      </c>
      <c r="H63" s="240">
        <v>1268</v>
      </c>
      <c r="I63" s="240">
        <v>793490</v>
      </c>
      <c r="J63" s="240"/>
      <c r="K63" s="240"/>
      <c r="L63" s="183">
        <f t="shared" si="40"/>
        <v>793490</v>
      </c>
      <c r="M63" s="339">
        <f>+IFERROR(IF(COUNT(L63),ROUND(L63/'Shareholding Pattern'!$L$78*100,2),""),"")</f>
        <v>15.2</v>
      </c>
      <c r="N63" s="240">
        <v>793490</v>
      </c>
      <c r="O63" s="240"/>
      <c r="P63" s="183">
        <f t="shared" si="38"/>
        <v>793490</v>
      </c>
      <c r="Q63" s="151">
        <f>+IFERROR(IF(COUNT(P63),ROUND(P63/'Shareholding Pattern'!$P$79*100,2),""),"")</f>
        <v>15.2</v>
      </c>
      <c r="R63" s="240"/>
      <c r="S63" s="240"/>
      <c r="T63" s="183" t="str">
        <f t="shared" si="41"/>
        <v/>
      </c>
      <c r="U63" s="180">
        <f>+IFERROR(IF(COUNT(L63,T63),ROUND(SUM(L63,T63)/SUM('Shareholding Pattern'!$L$78,'Shareholding Pattern'!$T$78)*100,2),""),"")</f>
        <v>15.2</v>
      </c>
      <c r="V63" s="240"/>
      <c r="W63" s="157" t="str">
        <f t="shared" si="39"/>
        <v/>
      </c>
      <c r="X63" s="479"/>
      <c r="Y63" s="480"/>
      <c r="Z63" s="240">
        <v>608677</v>
      </c>
      <c r="AA63" s="240">
        <v>0</v>
      </c>
      <c r="AB63" s="240">
        <v>0</v>
      </c>
      <c r="AC63" s="240">
        <v>0</v>
      </c>
      <c r="AH63" t="s">
        <v>195</v>
      </c>
      <c r="AR63" t="s">
        <v>738</v>
      </c>
      <c r="AX63" t="s">
        <v>195</v>
      </c>
      <c r="AZ63" t="s">
        <v>785</v>
      </c>
      <c r="BF63" t="s">
        <v>784</v>
      </c>
    </row>
    <row r="64" spans="5:58" ht="43.5" customHeight="1">
      <c r="E64" s="314" t="s">
        <v>53</v>
      </c>
      <c r="F64" s="199" t="s">
        <v>651</v>
      </c>
      <c r="H64" s="240">
        <v>5</v>
      </c>
      <c r="I64" s="240">
        <v>478034</v>
      </c>
      <c r="J64" s="240"/>
      <c r="K64" s="240"/>
      <c r="L64" s="183">
        <f t="shared" si="40"/>
        <v>478034</v>
      </c>
      <c r="M64" s="339">
        <f>+IFERROR(IF(COUNT(L64),ROUND(L64/'Shareholding Pattern'!$L$78*100,2),""),"")</f>
        <v>9.16</v>
      </c>
      <c r="N64" s="240">
        <v>478034</v>
      </c>
      <c r="O64" s="240"/>
      <c r="P64" s="183">
        <f t="shared" si="38"/>
        <v>478034</v>
      </c>
      <c r="Q64" s="151">
        <f>+IFERROR(IF(COUNT(P64),ROUND(P64/'Shareholding Pattern'!$P$79*100,2),""),"")</f>
        <v>9.16</v>
      </c>
      <c r="R64" s="240"/>
      <c r="S64" s="240"/>
      <c r="T64" s="183" t="str">
        <f t="shared" si="41"/>
        <v/>
      </c>
      <c r="U64" s="180">
        <f>+IFERROR(IF(COUNT(L64,T64),ROUND(SUM(L64,T64)/SUM('Shareholding Pattern'!$L$78,'Shareholding Pattern'!$T$78)*100,2),""),"")</f>
        <v>9.16</v>
      </c>
      <c r="V64" s="240"/>
      <c r="W64" s="157" t="str">
        <f t="shared" si="39"/>
        <v/>
      </c>
      <c r="X64" s="479"/>
      <c r="Y64" s="480"/>
      <c r="Z64" s="240">
        <v>478034</v>
      </c>
      <c r="AA64" s="240">
        <v>0</v>
      </c>
      <c r="AB64" s="240">
        <v>0</v>
      </c>
      <c r="AC64" s="240">
        <v>0</v>
      </c>
      <c r="AH64" t="s">
        <v>196</v>
      </c>
      <c r="AR64" t="s">
        <v>739</v>
      </c>
      <c r="AX64" t="s">
        <v>196</v>
      </c>
      <c r="AZ64" t="s">
        <v>787</v>
      </c>
      <c r="BF64" t="s">
        <v>786</v>
      </c>
    </row>
    <row r="65" spans="5:58" ht="43.5" customHeight="1">
      <c r="E65" s="314" t="s">
        <v>55</v>
      </c>
      <c r="F65" s="199" t="s">
        <v>668</v>
      </c>
      <c r="H65" s="240">
        <v>3</v>
      </c>
      <c r="I65" s="240">
        <v>1526</v>
      </c>
      <c r="J65" s="240"/>
      <c r="K65" s="240"/>
      <c r="L65" s="183">
        <f t="shared" si="40"/>
        <v>1526</v>
      </c>
      <c r="M65" s="339">
        <f>+IFERROR(IF(COUNT(L65),ROUND(L65/'Shareholding Pattern'!$L$78*100,2),""),"")</f>
        <v>0.03</v>
      </c>
      <c r="N65" s="240">
        <v>1526</v>
      </c>
      <c r="O65" s="240"/>
      <c r="P65" s="183">
        <f t="shared" si="38"/>
        <v>1526</v>
      </c>
      <c r="Q65" s="151">
        <f>+IFERROR(IF(COUNT(P65),ROUND(P65/'Shareholding Pattern'!$P$79*100,2),""),"")</f>
        <v>0.03</v>
      </c>
      <c r="R65" s="240"/>
      <c r="S65" s="240"/>
      <c r="T65" s="183" t="str">
        <f t="shared" si="41"/>
        <v/>
      </c>
      <c r="U65" s="180">
        <f>+IFERROR(IF(COUNT(L65,T65),ROUND(SUM(L65,T65)/SUM('Shareholding Pattern'!$L$78,'Shareholding Pattern'!$T$78)*100,2),""),"")</f>
        <v>0.03</v>
      </c>
      <c r="V65" s="240"/>
      <c r="W65" s="157" t="str">
        <f t="shared" si="39"/>
        <v/>
      </c>
      <c r="X65" s="479"/>
      <c r="Y65" s="480"/>
      <c r="Z65" s="240">
        <v>1526</v>
      </c>
      <c r="AA65" s="240">
        <v>0</v>
      </c>
      <c r="AB65" s="240">
        <v>0</v>
      </c>
      <c r="AC65" s="240">
        <v>0</v>
      </c>
      <c r="AH65" t="s">
        <v>668</v>
      </c>
      <c r="AR65" t="s">
        <v>740</v>
      </c>
      <c r="AX65" t="s">
        <v>668</v>
      </c>
      <c r="AZ65" t="s">
        <v>789</v>
      </c>
      <c r="BF65" t="s">
        <v>788</v>
      </c>
    </row>
    <row r="66" spans="5:58" ht="43.5" customHeight="1">
      <c r="E66" s="314" t="s">
        <v>670</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79"/>
      <c r="Y66" s="480"/>
      <c r="Z66" s="240"/>
      <c r="AA66" s="240"/>
      <c r="AB66" s="240"/>
      <c r="AC66" s="240"/>
      <c r="AH66" t="s">
        <v>464</v>
      </c>
      <c r="AR66" t="s">
        <v>741</v>
      </c>
      <c r="AX66" t="s">
        <v>464</v>
      </c>
      <c r="AZ66" t="s">
        <v>791</v>
      </c>
      <c r="BF66" t="s">
        <v>790</v>
      </c>
    </row>
    <row r="67" spans="5:58" ht="43.5" customHeight="1">
      <c r="E67" s="314" t="s">
        <v>671</v>
      </c>
      <c r="F67" s="199" t="s">
        <v>669</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79"/>
      <c r="Y67" s="480"/>
      <c r="Z67" s="240"/>
      <c r="AA67" s="240"/>
      <c r="AB67" s="240"/>
      <c r="AC67" s="240"/>
      <c r="AH67" t="s">
        <v>669</v>
      </c>
      <c r="AR67" t="s">
        <v>742</v>
      </c>
      <c r="AX67" t="s">
        <v>669</v>
      </c>
      <c r="AZ67" t="s">
        <v>793</v>
      </c>
      <c r="BF67" t="s">
        <v>792</v>
      </c>
    </row>
    <row r="68" spans="5:58" ht="39" customHeight="1">
      <c r="E68" s="314" t="s">
        <v>674</v>
      </c>
      <c r="F68" s="199" t="s">
        <v>440</v>
      </c>
      <c r="H68" s="240">
        <v>6</v>
      </c>
      <c r="I68" s="240">
        <v>20886</v>
      </c>
      <c r="J68" s="240"/>
      <c r="K68" s="240"/>
      <c r="L68" s="183">
        <f t="shared" si="40"/>
        <v>20886</v>
      </c>
      <c r="M68" s="339">
        <f>+IFERROR(IF(COUNT(L68),ROUND(L68/'Shareholding Pattern'!$L$78*100,2),""),"")</f>
        <v>0.4</v>
      </c>
      <c r="N68" s="240">
        <v>20886</v>
      </c>
      <c r="O68" s="240"/>
      <c r="P68" s="183">
        <f t="shared" si="38"/>
        <v>20886</v>
      </c>
      <c r="Q68" s="151">
        <f>+IFERROR(IF(COUNT(P68),ROUND(P68/'Shareholding Pattern'!$P$79*100,2),""),"")</f>
        <v>0.4</v>
      </c>
      <c r="R68" s="240"/>
      <c r="S68" s="240"/>
      <c r="T68" s="183" t="str">
        <f t="shared" si="41"/>
        <v/>
      </c>
      <c r="U68" s="180">
        <f>+IFERROR(IF(COUNT(L68,T68),ROUND(SUM(L68,T68)/SUM('Shareholding Pattern'!$L$78,'Shareholding Pattern'!$T$78)*100,2),""),"")</f>
        <v>0.4</v>
      </c>
      <c r="V68" s="240"/>
      <c r="W68" s="157" t="str">
        <f t="shared" si="39"/>
        <v/>
      </c>
      <c r="X68" s="479"/>
      <c r="Y68" s="480"/>
      <c r="Z68" s="240">
        <v>19326</v>
      </c>
      <c r="AA68" s="240">
        <v>0</v>
      </c>
      <c r="AB68" s="240">
        <v>0</v>
      </c>
      <c r="AC68" s="240">
        <v>0</v>
      </c>
      <c r="AH68" t="s">
        <v>440</v>
      </c>
      <c r="AR68" t="s">
        <v>743</v>
      </c>
      <c r="AX68" t="s">
        <v>440</v>
      </c>
      <c r="AZ68" t="s">
        <v>795</v>
      </c>
      <c r="BF68" t="s">
        <v>794</v>
      </c>
    </row>
    <row r="69" spans="5:58" ht="20.149999999999999" customHeight="1">
      <c r="E69" s="314" t="s">
        <v>675</v>
      </c>
      <c r="F69" s="200" t="s">
        <v>33</v>
      </c>
      <c r="H69" s="240">
        <v>39</v>
      </c>
      <c r="I69" s="240">
        <v>207253</v>
      </c>
      <c r="J69" s="240"/>
      <c r="K69" s="240"/>
      <c r="L69" s="183">
        <f t="shared" si="40"/>
        <v>207253</v>
      </c>
      <c r="M69" s="339">
        <f>+IFERROR(IF(COUNT(L69),ROUND(L69/'Shareholding Pattern'!$L$78*100,2),""),"")</f>
        <v>3.97</v>
      </c>
      <c r="N69" s="240">
        <v>207253</v>
      </c>
      <c r="O69" s="240"/>
      <c r="P69" s="183">
        <f t="shared" si="38"/>
        <v>207253</v>
      </c>
      <c r="Q69" s="151">
        <f>+IFERROR(IF(COUNT(P69),ROUND(P69/'Shareholding Pattern'!$P$79*100,2),""),"")</f>
        <v>3.97</v>
      </c>
      <c r="R69" s="240"/>
      <c r="S69" s="240"/>
      <c r="T69" s="183" t="str">
        <f t="shared" si="41"/>
        <v/>
      </c>
      <c r="U69" s="180">
        <f>+IFERROR(IF(COUNT(L69,T69),ROUND(SUM(L69,T69)/SUM('Shareholding Pattern'!$L$78,'Shareholding Pattern'!$T$78)*100,2),""),"")</f>
        <v>3.97</v>
      </c>
      <c r="V69" s="240"/>
      <c r="W69" s="157" t="str">
        <f t="shared" si="39"/>
        <v/>
      </c>
      <c r="X69" s="479"/>
      <c r="Y69" s="480"/>
      <c r="Z69" s="240">
        <v>207253</v>
      </c>
      <c r="AA69" s="240">
        <v>0</v>
      </c>
      <c r="AB69" s="240">
        <v>0</v>
      </c>
      <c r="AC69" s="240">
        <v>0</v>
      </c>
      <c r="AH69" t="s">
        <v>800</v>
      </c>
      <c r="AR69" t="s">
        <v>185</v>
      </c>
      <c r="AX69" t="s">
        <v>800</v>
      </c>
      <c r="AZ69" t="s">
        <v>797</v>
      </c>
      <c r="BF69" t="s">
        <v>796</v>
      </c>
    </row>
    <row r="70" spans="5:58" ht="20.149999999999999" customHeight="1">
      <c r="E70" s="450" t="s">
        <v>676</v>
      </c>
      <c r="F70" s="450"/>
      <c r="G70" s="450"/>
      <c r="H70" s="52">
        <f>+IFERROR(IF(COUNT(H57:H69),ROUND(SUM(H57:H69),0),""),"")</f>
        <v>1321</v>
      </c>
      <c r="I70" s="52">
        <f>+IFERROR(IF(COUNT(I57:I69),ROUND(SUM(I57:I69),0),""),"")</f>
        <v>1501189</v>
      </c>
      <c r="J70" s="52" t="str">
        <f>+IFERROR(IF(COUNT(J57:J69),ROUND(SUM(J57:J69),0),""),"")</f>
        <v/>
      </c>
      <c r="K70" s="4" t="str">
        <f>+IFERROR(IF(COUNT(K57:K69),ROUND(SUM(K57:K69),0),""),"")</f>
        <v/>
      </c>
      <c r="L70" s="164">
        <f t="shared" ref="L70:L71" si="42">+IFERROR(IF(COUNT(I70:K70),ROUND(SUM(I70:K70),0),""),"")</f>
        <v>1501189</v>
      </c>
      <c r="M70" s="148">
        <f>+IFERROR(IF(COUNT(L70),ROUND(L70/'Shareholding Pattern'!$L$78*100,2),""),"")</f>
        <v>28.76</v>
      </c>
      <c r="N70" s="119">
        <f>+IFERROR(IF(COUNT(N57:N69),ROUND(SUM(N57:N69),0),""),"")</f>
        <v>1501189</v>
      </c>
      <c r="O70" s="119" t="str">
        <f>+IFERROR(IF(COUNT(O57:O69),ROUND(SUM(O57:O69),0),""),"")</f>
        <v/>
      </c>
      <c r="P70" s="164">
        <f t="shared" ref="P70" si="43">+IFERROR(IF(COUNT(N70:O70),ROUND(SUM(N70:O70),0),""),"")</f>
        <v>1501189</v>
      </c>
      <c r="Q70" s="152">
        <f>+IFERROR(IF(COUNT(P70),ROUND(P70/'Shareholding Pattern'!$P$79*100,2),""),"")</f>
        <v>28.76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28.76</v>
      </c>
      <c r="V70" s="119" t="str">
        <f>+IFERROR(IF(COUNT(V57:V69),ROUND(SUM(V57:V69),0),""),"")</f>
        <v/>
      </c>
      <c r="W70" s="158" t="str">
        <f t="shared" si="39"/>
        <v/>
      </c>
      <c r="X70" s="479"/>
      <c r="Y70" s="480"/>
      <c r="Z70" s="52">
        <f>+IFERROR(IF(COUNT(Z57:Z69),ROUND(SUM(Z57:Z69),0),""),"")</f>
        <v>1314816</v>
      </c>
      <c r="AA70" s="52">
        <f t="shared" ref="AA70:AC70" si="45">+IFERROR(IF(COUNT(AA57:AA69),ROUND(SUM(AA57:AA69),0),""),"")</f>
        <v>0</v>
      </c>
      <c r="AB70" s="52">
        <f t="shared" si="45"/>
        <v>0</v>
      </c>
      <c r="AC70" s="52">
        <f t="shared" si="45"/>
        <v>0</v>
      </c>
      <c r="AR70" t="s">
        <v>186</v>
      </c>
    </row>
    <row r="71" spans="5:58" ht="20.149999999999999" customHeight="1">
      <c r="E71" s="451" t="s">
        <v>677</v>
      </c>
      <c r="F71" s="451"/>
      <c r="G71" s="451"/>
      <c r="H71" s="52">
        <f>+IFERROR(IF(COUNT(H41,H50,H55,H70),ROUND(SUM(H41,H50,H55,H70),0),""),"")</f>
        <v>1321</v>
      </c>
      <c r="I71" s="52">
        <f t="shared" ref="I71:K71" si="46">+IFERROR(IF(COUNT(I41,I50,I55,I70),ROUND(SUM(I41,I50,I55,I70),0),""),"")</f>
        <v>1501189</v>
      </c>
      <c r="J71" s="52" t="str">
        <f t="shared" si="46"/>
        <v/>
      </c>
      <c r="K71" s="52" t="str">
        <f t="shared" si="46"/>
        <v/>
      </c>
      <c r="L71" s="164">
        <f t="shared" si="42"/>
        <v>1501189</v>
      </c>
      <c r="M71" s="148">
        <f>+IFERROR(IF(COUNT(L71),ROUND(L71/'Shareholding Pattern'!$L$78*100,2),""),"")</f>
        <v>28.76</v>
      </c>
      <c r="N71" s="52">
        <f t="shared" ref="N71" si="47">+IFERROR(IF(COUNT(N41,N50,N55,N70),ROUND(SUM(N41,N50,N55,N70),0),""),"")</f>
        <v>1501189</v>
      </c>
      <c r="O71" s="52" t="str">
        <f t="shared" ref="O71:P71" si="48">+IFERROR(IF(COUNT(O41,O50,O55,O70),ROUND(SUM(O41,O50,O55,O70),0),""),"")</f>
        <v/>
      </c>
      <c r="P71" s="52">
        <f t="shared" si="48"/>
        <v>1501189</v>
      </c>
      <c r="Q71" s="152">
        <f>+IFERROR(IF(COUNT(P71),ROUND(P71/'Shareholding Pattern'!$P$79*100,2),""),"")</f>
        <v>28.76</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28.76</v>
      </c>
      <c r="V71" s="52" t="str">
        <f t="shared" ref="V71" si="52">+IFERROR(IF(COUNT(V41,V50,V55,V70),ROUND(SUM(V41,V50,V55,V70),0),""),"")</f>
        <v/>
      </c>
      <c r="W71" s="158" t="str">
        <f t="shared" si="39"/>
        <v/>
      </c>
      <c r="X71" s="481"/>
      <c r="Y71" s="482"/>
      <c r="Z71" s="52">
        <f t="shared" ref="Z71" si="53">+IFERROR(IF(COUNT(Z41,Z50,Z55,Z70),ROUND(SUM(Z41,Z50,Z55,Z70),0),""),"")</f>
        <v>1314816</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456" t="s">
        <v>58</v>
      </c>
      <c r="G74" s="457"/>
      <c r="H74" s="457"/>
      <c r="I74" s="457"/>
      <c r="J74" s="457"/>
      <c r="K74" s="457"/>
      <c r="L74" s="457"/>
      <c r="M74" s="457"/>
      <c r="N74" s="457"/>
      <c r="O74" s="457"/>
      <c r="P74" s="457"/>
      <c r="Q74" s="457"/>
      <c r="R74" s="457"/>
      <c r="S74" s="457"/>
      <c r="T74" s="457"/>
      <c r="U74" s="457"/>
      <c r="V74" s="457"/>
      <c r="W74" s="457"/>
      <c r="X74" s="457"/>
      <c r="Y74" s="457"/>
      <c r="Z74" s="457"/>
      <c r="AA74" s="457"/>
      <c r="AB74" s="457"/>
      <c r="AC74" s="45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486"/>
      <c r="Y75" s="487"/>
      <c r="Z75" s="240"/>
      <c r="AA75" s="461"/>
      <c r="AB75" s="462"/>
      <c r="AC75" s="463"/>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488"/>
      <c r="Y76" s="489"/>
      <c r="Z76" s="240"/>
      <c r="AA76" s="461"/>
      <c r="AB76" s="462"/>
      <c r="AC76" s="463"/>
      <c r="AH76" t="s">
        <v>198</v>
      </c>
      <c r="AR76" t="s">
        <v>189</v>
      </c>
      <c r="AX76" t="s">
        <v>198</v>
      </c>
      <c r="AZ76" t="s">
        <v>836</v>
      </c>
      <c r="BF76" t="s">
        <v>837</v>
      </c>
    </row>
    <row r="77" spans="5:58" ht="31.5" customHeight="1">
      <c r="E77" s="452" t="s">
        <v>67</v>
      </c>
      <c r="F77" s="452"/>
      <c r="G77" s="452"/>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488"/>
      <c r="Y77" s="489"/>
      <c r="Z77" s="127" t="str">
        <f t="shared" si="58"/>
        <v/>
      </c>
      <c r="AA77" s="464"/>
      <c r="AB77" s="465"/>
      <c r="AC77" s="466"/>
      <c r="AR77" t="s">
        <v>190</v>
      </c>
    </row>
    <row r="78" spans="5:58" ht="26.25" customHeight="1">
      <c r="E78" s="472" t="s">
        <v>68</v>
      </c>
      <c r="F78" s="472"/>
      <c r="G78" s="472"/>
      <c r="H78" s="127">
        <f>+IFERROR(IF(COUNT(H26,H71,H76),ROUND(SUM(H26,H71,H76),0),""),"")</f>
        <v>1327</v>
      </c>
      <c r="I78" s="127">
        <f>+IFERROR(IF(COUNT(I26,I71,I76),ROUND(SUM(I26,I71,I76),0),""),"")</f>
        <v>5220000</v>
      </c>
      <c r="J78" s="127" t="str">
        <f>+IFERROR(IF(COUNT(J26,J71,J76),ROUND(SUM(J26,J71,J76),0),""),"")</f>
        <v/>
      </c>
      <c r="K78" s="127" t="str">
        <f>+IFERROR(IF(COUNT(K26,K71,K76),ROUND(SUM(K26,K71,K76),0),""),"")</f>
        <v/>
      </c>
      <c r="L78" s="127">
        <f>+IFERROR(IF(COUNT(L26,L71,L76),ROUND(SUM(L26,L71,L76),0),""),"")</f>
        <v>5220000</v>
      </c>
      <c r="M78" s="150">
        <f>+IFERROR(IF(COUNT(L78),ROUND(L78/'Shareholding Pattern'!$L$78*100,2),""),0)</f>
        <v>100</v>
      </c>
      <c r="N78" s="131">
        <f>+IFERROR(IF(COUNT(N26,N71,N76),ROUND(SUM(N26,N71,N76),0),""),"")</f>
        <v>5220000</v>
      </c>
      <c r="O78" s="131" t="str">
        <f>+IFERROR(IF(COUNT(O26,O71,O76),ROUND(SUM(O26,O71,O76),0),""),"")</f>
        <v/>
      </c>
      <c r="P78" s="127">
        <f>+IFERROR(IF(COUNT(P26,P71,P76),ROUND(SUM(P26,P71,P76),0),""),"")</f>
        <v>5220000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490"/>
      <c r="Y78" s="491"/>
      <c r="Z78" s="127">
        <f>+IFERROR(IF(COUNT(Z26,Z71,Z76),ROUND(SUM(Z26,Z71,Z76),0),""),"")</f>
        <v>5033627</v>
      </c>
      <c r="AA78" s="127">
        <f t="shared" ref="AA78:AC78" si="59">+IFERROR(IF(COUNT(AA26,AA71,AA76),ROUND(SUM(AA26,AA71,AA76),0),""),"")</f>
        <v>0</v>
      </c>
      <c r="AB78" s="127">
        <f t="shared" si="59"/>
        <v>0</v>
      </c>
      <c r="AC78" s="127">
        <f t="shared" si="59"/>
        <v>0</v>
      </c>
    </row>
    <row r="79" spans="5:58" ht="22.5" customHeight="1">
      <c r="E79" s="472" t="s">
        <v>69</v>
      </c>
      <c r="F79" s="472"/>
      <c r="G79" s="472"/>
      <c r="H79" s="127">
        <f>+IFERROR(IF(COUNT(H26,H71,H77),ROUND(SUM(H26,H71,H77),0),""),"")</f>
        <v>1327</v>
      </c>
      <c r="I79" s="127">
        <f>+IFERROR(IF(COUNT(I26,I71,I77),ROUND(SUM(I26,I71,I77),0),""),"")</f>
        <v>5220000</v>
      </c>
      <c r="J79" s="127" t="str">
        <f>+IFERROR(IF(COUNT(J26,J71,J77),ROUND(SUM(J26,J71,J77),0),""),"")</f>
        <v/>
      </c>
      <c r="K79" s="127" t="str">
        <f>+IFERROR(IF(COUNT(K26,K71,K77),ROUND(SUM(K26,K71,K77),0),""),"")</f>
        <v/>
      </c>
      <c r="L79" s="127">
        <f>+IFERROR(IF(COUNT(L26,L71,L77),ROUND(SUM(L26,L71,L77),0),""),"")</f>
        <v>5220000</v>
      </c>
      <c r="M79" s="236">
        <f>+IFERROR(IF(COUNT(L78),ROUND(L78/'Shareholding Pattern'!$L$78*100,2),""),"")</f>
        <v>100</v>
      </c>
      <c r="N79" s="131">
        <f>+IFERROR(IF(COUNT(N26,N71,N77),ROUND(SUM(N26,N71,N77),0),""),"")</f>
        <v>5220000</v>
      </c>
      <c r="O79" s="131" t="str">
        <f>+IFERROR(IF(COUNT(O26,O71,O77),ROUND(SUM(O26,O71,O77),0),""),"")</f>
        <v/>
      </c>
      <c r="P79" s="127">
        <f>+IFERROR(IF(COUNT(P26,P71,P77),ROUND(SUM(P26,P71,P77),0),""),"")</f>
        <v>5220000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5033627</v>
      </c>
      <c r="AA79" s="127">
        <f t="shared" ref="AA79:AC79" si="60">+IFERROR(IF(COUNT(AA26,AA71,AA77),ROUND(SUM(AA26,AA71,AA77),0),""),"")</f>
        <v>0</v>
      </c>
      <c r="AB79" s="127">
        <f t="shared" si="60"/>
        <v>0</v>
      </c>
      <c r="AC79" s="127">
        <f t="shared" si="60"/>
        <v>0</v>
      </c>
      <c r="AR79" t="s">
        <v>191</v>
      </c>
    </row>
    <row r="80" spans="5:58" ht="35.15" customHeight="1">
      <c r="E80" s="447" t="s">
        <v>165</v>
      </c>
      <c r="F80" s="448"/>
      <c r="G80" s="448"/>
      <c r="H80" s="448"/>
      <c r="I80" s="448"/>
      <c r="J80" s="448"/>
      <c r="K80" s="448"/>
      <c r="L80" s="448"/>
      <c r="M80" s="449"/>
      <c r="N80" s="445"/>
      <c r="O80" s="446"/>
      <c r="P80" s="288"/>
      <c r="Q80" s="210"/>
      <c r="R80" s="286"/>
      <c r="S80" s="286"/>
      <c r="T80" s="286"/>
      <c r="U80" s="210"/>
      <c r="V80" s="210"/>
      <c r="W80" s="210"/>
      <c r="X80" s="459"/>
      <c r="Y80" s="459"/>
      <c r="Z80" s="459"/>
      <c r="AA80" s="459"/>
      <c r="AB80" s="459"/>
      <c r="AC80" s="460"/>
    </row>
    <row r="81" spans="5:29" ht="35.15" customHeight="1">
      <c r="E81" s="447" t="s">
        <v>529</v>
      </c>
      <c r="F81" s="448"/>
      <c r="G81" s="448"/>
      <c r="H81" s="448"/>
      <c r="I81" s="448"/>
      <c r="J81" s="448"/>
      <c r="K81" s="448"/>
      <c r="L81" s="448"/>
      <c r="M81" s="449"/>
      <c r="N81" s="476"/>
      <c r="O81" s="446"/>
      <c r="P81" s="288"/>
      <c r="Q81" s="210"/>
      <c r="R81" s="286"/>
      <c r="S81" s="286"/>
      <c r="T81" s="286"/>
      <c r="U81" s="210"/>
      <c r="V81" s="210"/>
      <c r="W81" s="210"/>
      <c r="X81" s="459"/>
      <c r="Y81" s="459"/>
      <c r="Z81" s="459"/>
      <c r="AA81" s="459"/>
      <c r="AB81" s="459"/>
      <c r="AC81" s="460"/>
    </row>
    <row r="82" spans="5:29" ht="35.15" customHeight="1">
      <c r="E82" s="447" t="s">
        <v>530</v>
      </c>
      <c r="F82" s="448"/>
      <c r="G82" s="448"/>
      <c r="H82" s="448"/>
      <c r="I82" s="448"/>
      <c r="J82" s="448"/>
      <c r="K82" s="448"/>
      <c r="L82" s="448"/>
      <c r="M82" s="449"/>
      <c r="N82" s="476"/>
      <c r="O82" s="446"/>
      <c r="P82" s="288"/>
      <c r="Q82" s="210"/>
      <c r="R82" s="286"/>
      <c r="S82" s="286"/>
      <c r="T82" s="286"/>
      <c r="U82" s="210"/>
      <c r="V82" s="210"/>
      <c r="W82" s="210"/>
      <c r="X82" s="459"/>
      <c r="Y82" s="459"/>
      <c r="Z82" s="459"/>
      <c r="AA82" s="459"/>
      <c r="AB82" s="459"/>
      <c r="AC82" s="460"/>
    </row>
    <row r="83" spans="5:29" ht="35.15" customHeight="1">
      <c r="E83" s="447" t="s">
        <v>531</v>
      </c>
      <c r="F83" s="448"/>
      <c r="G83" s="448"/>
      <c r="H83" s="448"/>
      <c r="I83" s="448"/>
      <c r="J83" s="448"/>
      <c r="K83" s="448"/>
      <c r="L83" s="448"/>
      <c r="M83" s="449"/>
      <c r="N83" s="445"/>
      <c r="O83" s="446"/>
      <c r="P83" s="288"/>
      <c r="Q83" s="210"/>
      <c r="R83" s="286"/>
      <c r="S83" s="286"/>
      <c r="T83" s="286"/>
      <c r="U83" s="210"/>
      <c r="V83" s="210"/>
      <c r="W83" s="210"/>
      <c r="X83" s="459"/>
      <c r="Y83" s="459"/>
      <c r="Z83" s="459"/>
      <c r="AA83" s="459"/>
      <c r="AB83" s="459"/>
      <c r="AC83" s="460"/>
    </row>
  </sheetData>
  <sheetProtection algorithmName="SHA-512" hashValue="eMvOFHcQL2U3g3d32rW9SJpaKnonhNGM12EMb0q6lNDH1r7+l8VhPcbGvzO/zjow8am//XfPMQcy/Fh+8aZceA==" saltValue="RUwTFAkBYzhXGhe9HeruOQ=="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E9" zoomScale="85" zoomScaleNormal="85" workbookViewId="0">
      <selection activeCell="F22" sqref="F22"/>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08" t="s">
        <v>119</v>
      </c>
      <c r="F9" s="508" t="s">
        <v>118</v>
      </c>
      <c r="G9" s="508" t="s">
        <v>1</v>
      </c>
      <c r="H9" s="508" t="s">
        <v>3</v>
      </c>
      <c r="I9" s="508" t="s">
        <v>4</v>
      </c>
      <c r="J9" s="508" t="s">
        <v>5</v>
      </c>
      <c r="K9" s="508" t="s">
        <v>6</v>
      </c>
      <c r="L9" s="508" t="s">
        <v>7</v>
      </c>
      <c r="M9" s="427" t="s">
        <v>8</v>
      </c>
      <c r="N9" s="509"/>
      <c r="O9" s="509"/>
      <c r="P9" s="428"/>
      <c r="Q9" s="508" t="s">
        <v>9</v>
      </c>
      <c r="R9" s="508" t="s">
        <v>447</v>
      </c>
      <c r="S9" s="508" t="s">
        <v>116</v>
      </c>
      <c r="T9" s="508" t="s">
        <v>125</v>
      </c>
      <c r="U9" s="468" t="s">
        <v>12</v>
      </c>
      <c r="V9" s="469"/>
      <c r="W9" s="468" t="s">
        <v>13</v>
      </c>
      <c r="X9" s="469"/>
      <c r="Y9" s="508" t="s">
        <v>14</v>
      </c>
      <c r="Z9" s="430" t="s">
        <v>441</v>
      </c>
      <c r="AA9" s="508" t="s">
        <v>459</v>
      </c>
    </row>
    <row r="10" spans="5:45" ht="31.5" customHeight="1">
      <c r="E10" s="443"/>
      <c r="F10" s="474"/>
      <c r="G10" s="443"/>
      <c r="H10" s="443"/>
      <c r="I10" s="443"/>
      <c r="J10" s="443"/>
      <c r="K10" s="443"/>
      <c r="L10" s="443"/>
      <c r="M10" s="427" t="s">
        <v>117</v>
      </c>
      <c r="N10" s="438"/>
      <c r="O10" s="439"/>
      <c r="P10" s="508" t="s">
        <v>16</v>
      </c>
      <c r="Q10" s="443"/>
      <c r="R10" s="443"/>
      <c r="S10" s="443"/>
      <c r="T10" s="443"/>
      <c r="U10" s="425"/>
      <c r="V10" s="426"/>
      <c r="W10" s="425"/>
      <c r="X10" s="426"/>
      <c r="Y10" s="443"/>
      <c r="Z10" s="430"/>
      <c r="AA10" s="443"/>
    </row>
    <row r="11" spans="5:45" ht="78.75" customHeight="1">
      <c r="E11" s="429"/>
      <c r="F11" s="475"/>
      <c r="G11" s="429"/>
      <c r="H11" s="429"/>
      <c r="I11" s="429"/>
      <c r="J11" s="429"/>
      <c r="K11" s="429"/>
      <c r="L11" s="429"/>
      <c r="M11" s="27" t="s">
        <v>123</v>
      </c>
      <c r="N11" s="27" t="s">
        <v>18</v>
      </c>
      <c r="O11" s="27" t="s">
        <v>19</v>
      </c>
      <c r="P11" s="429"/>
      <c r="Q11" s="429"/>
      <c r="R11" s="429"/>
      <c r="S11" s="429"/>
      <c r="T11" s="429"/>
      <c r="U11" s="27" t="s">
        <v>20</v>
      </c>
      <c r="V11" s="27" t="s">
        <v>21</v>
      </c>
      <c r="W11" s="27" t="s">
        <v>20</v>
      </c>
      <c r="X11" s="27" t="s">
        <v>21</v>
      </c>
      <c r="Y11" s="429"/>
      <c r="Z11" s="430"/>
      <c r="AA11" s="42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550" t="s">
        <v>867</v>
      </c>
      <c r="G15" s="551" t="s">
        <v>868</v>
      </c>
      <c r="H15" s="38">
        <v>1595885</v>
      </c>
      <c r="I15" s="38"/>
      <c r="J15" s="38"/>
      <c r="K15" s="549">
        <f>+IFERROR(IF(COUNT(H15:J15),ROUND(SUM(H15:J15),0),""),"")</f>
        <v>1595885</v>
      </c>
      <c r="L15" s="42">
        <f>+IFERROR(IF(COUNT(K15),ROUND(K15/'Shareholding Pattern'!$L$78*100,2),""),0)</f>
        <v>30.57</v>
      </c>
      <c r="M15" s="170">
        <f>IF(H15="","",H15)</f>
        <v>1595885</v>
      </c>
      <c r="N15" s="170"/>
      <c r="O15" s="229">
        <f>+IFERROR(IF(COUNT(M15:N15),ROUND(SUM(M15,N15),2),""),"")</f>
        <v>1595885</v>
      </c>
      <c r="P15" s="42">
        <f>+IFERROR(IF(COUNT(O15),ROUND(O15/('Shareholding Pattern'!$P$79)*100,2),""),0)</f>
        <v>30.57</v>
      </c>
      <c r="Q15" s="38"/>
      <c r="R15" s="38"/>
      <c r="S15" s="549" t="str">
        <f>+IFERROR(IF(COUNT(Q15:R15),ROUND(SUM(Q15:R15),0),""),"")</f>
        <v/>
      </c>
      <c r="T15" s="14">
        <f>+IFERROR(IF(COUNT(K15,S15),ROUND(SUM(S15,K15)/SUM('Shareholding Pattern'!$L$78,'Shareholding Pattern'!$T$78)*100,2),""),0)</f>
        <v>30.57</v>
      </c>
      <c r="U15" s="38"/>
      <c r="V15" s="14" t="str">
        <f>+IFERROR(IF(COUNT(U15),ROUND(SUM(U15)/SUM(K15)*100,2),""),0)</f>
        <v/>
      </c>
      <c r="W15" s="38"/>
      <c r="X15" s="14" t="str">
        <f>+IFERROR(IF(COUNT(W15),ROUND(SUM(W15)/SUM(K15)*100,2),""),0)</f>
        <v/>
      </c>
      <c r="Y15" s="38">
        <v>1595885</v>
      </c>
      <c r="Z15" s="228"/>
      <c r="AA15" s="262" t="s">
        <v>461</v>
      </c>
      <c r="AB15" s="10"/>
      <c r="AC15" s="10">
        <f>IF(SUM(H15:Y15)&gt;0,1,0)</f>
        <v>1</v>
      </c>
    </row>
    <row r="16" spans="5:45" ht="24.75" customHeight="1">
      <c r="E16" s="53">
        <v>2</v>
      </c>
      <c r="F16" s="550" t="s">
        <v>869</v>
      </c>
      <c r="G16" s="551" t="s">
        <v>870</v>
      </c>
      <c r="H16" s="38">
        <v>783649</v>
      </c>
      <c r="I16" s="38"/>
      <c r="J16" s="38"/>
      <c r="K16" s="549">
        <f>+IFERROR(IF(COUNT(H16:J16),ROUND(SUM(H16:J16),0),""),"")</f>
        <v>783649</v>
      </c>
      <c r="L16" s="42">
        <f>+IFERROR(IF(COUNT(K16),ROUND(K16/'Shareholding Pattern'!$L$78*100,2),""),0)</f>
        <v>15.01</v>
      </c>
      <c r="M16" s="170">
        <f>IF(H16="","",H16)</f>
        <v>783649</v>
      </c>
      <c r="N16" s="170"/>
      <c r="O16" s="229">
        <f>+IFERROR(IF(COUNT(M16:N16),ROUND(SUM(M16,N16),2),""),"")</f>
        <v>783649</v>
      </c>
      <c r="P16" s="42">
        <f>+IFERROR(IF(COUNT(O16),ROUND(O16/('Shareholding Pattern'!$P$79)*100,2),""),0)</f>
        <v>15.01</v>
      </c>
      <c r="Q16" s="38"/>
      <c r="R16" s="38"/>
      <c r="S16" s="549" t="str">
        <f>+IFERROR(IF(COUNT(Q16:R16),ROUND(SUM(Q16:R16),0),""),"")</f>
        <v/>
      </c>
      <c r="T16" s="14">
        <f>+IFERROR(IF(COUNT(K16,S16),ROUND(SUM(S16,K16)/SUM('Shareholding Pattern'!$L$78,'Shareholding Pattern'!$T$78)*100,2),""),0)</f>
        <v>15.01</v>
      </c>
      <c r="U16" s="38"/>
      <c r="V16" s="14" t="str">
        <f>+IFERROR(IF(COUNT(U16),ROUND(SUM(U16)/SUM(K16)*100,2),""),0)</f>
        <v/>
      </c>
      <c r="W16" s="38"/>
      <c r="X16" s="14" t="str">
        <f>+IFERROR(IF(COUNT(W16),ROUND(SUM(W16)/SUM(K16)*100,2),""),0)</f>
        <v/>
      </c>
      <c r="Y16" s="38">
        <v>783649</v>
      </c>
      <c r="Z16" s="228"/>
      <c r="AA16" s="262" t="s">
        <v>461</v>
      </c>
      <c r="AB16" s="10"/>
      <c r="AC16" s="10">
        <f>IF(SUM(H16:Y16)&gt;0,1,0)</f>
        <v>1</v>
      </c>
    </row>
    <row r="17" spans="5:29" ht="24.75" customHeight="1">
      <c r="E17" s="53">
        <v>3</v>
      </c>
      <c r="F17" s="550" t="s">
        <v>871</v>
      </c>
      <c r="G17" s="551" t="s">
        <v>872</v>
      </c>
      <c r="H17" s="38">
        <v>489380</v>
      </c>
      <c r="I17" s="38"/>
      <c r="J17" s="38"/>
      <c r="K17" s="549">
        <f>+IFERROR(IF(COUNT(H17:J17),ROUND(SUM(H17:J17),0),""),"")</f>
        <v>489380</v>
      </c>
      <c r="L17" s="42">
        <f>+IFERROR(IF(COUNT(K17),ROUND(K17/'Shareholding Pattern'!$L$78*100,2),""),0)</f>
        <v>9.3800000000000008</v>
      </c>
      <c r="M17" s="170">
        <f>IF(H17="","",H17)</f>
        <v>489380</v>
      </c>
      <c r="N17" s="170"/>
      <c r="O17" s="229">
        <f>+IFERROR(IF(COUNT(M17:N17),ROUND(SUM(M17,N17),2),""),"")</f>
        <v>489380</v>
      </c>
      <c r="P17" s="42">
        <f>+IFERROR(IF(COUNT(O17),ROUND(O17/('Shareholding Pattern'!$P$79)*100,2),""),0)</f>
        <v>9.3800000000000008</v>
      </c>
      <c r="Q17" s="38"/>
      <c r="R17" s="38"/>
      <c r="S17" s="549" t="str">
        <f>+IFERROR(IF(COUNT(Q17:R17),ROUND(SUM(Q17:R17),0),""),"")</f>
        <v/>
      </c>
      <c r="T17" s="14">
        <f>+IFERROR(IF(COUNT(K17,S17),ROUND(SUM(S17,K17)/SUM('Shareholding Pattern'!$L$78,'Shareholding Pattern'!$T$78)*100,2),""),0)</f>
        <v>9.3800000000000008</v>
      </c>
      <c r="U17" s="38"/>
      <c r="V17" s="14" t="str">
        <f>+IFERROR(IF(COUNT(U17),ROUND(SUM(U17)/SUM(K17)*100,2),""),0)</f>
        <v/>
      </c>
      <c r="W17" s="38"/>
      <c r="X17" s="14" t="str">
        <f>+IFERROR(IF(COUNT(W17),ROUND(SUM(W17)/SUM(K17)*100,2),""),0)</f>
        <v/>
      </c>
      <c r="Y17" s="38">
        <v>489380</v>
      </c>
      <c r="Z17" s="228"/>
      <c r="AA17" s="262" t="s">
        <v>462</v>
      </c>
      <c r="AB17" s="10"/>
      <c r="AC17" s="10">
        <f>IF(SUM(H17:Y17)&gt;0,1,0)</f>
        <v>1</v>
      </c>
    </row>
    <row r="18" spans="5:29" ht="24.75" customHeight="1">
      <c r="E18" s="53">
        <v>4</v>
      </c>
      <c r="F18" s="550" t="s">
        <v>873</v>
      </c>
      <c r="G18" s="551" t="s">
        <v>874</v>
      </c>
      <c r="H18" s="38">
        <v>489380</v>
      </c>
      <c r="I18" s="38"/>
      <c r="J18" s="38"/>
      <c r="K18" s="549">
        <f>+IFERROR(IF(COUNT(H18:J18),ROUND(SUM(H18:J18),0),""),"")</f>
        <v>489380</v>
      </c>
      <c r="L18" s="42">
        <f>+IFERROR(IF(COUNT(K18),ROUND(K18/'Shareholding Pattern'!$L$78*100,2),""),0)</f>
        <v>9.3800000000000008</v>
      </c>
      <c r="M18" s="170">
        <f>IF(H18="","",H18)</f>
        <v>489380</v>
      </c>
      <c r="N18" s="170"/>
      <c r="O18" s="229">
        <f>+IFERROR(IF(COUNT(M18:N18),ROUND(SUM(M18,N18),2),""),"")</f>
        <v>489380</v>
      </c>
      <c r="P18" s="42">
        <f>+IFERROR(IF(COUNT(O18),ROUND(O18/('Shareholding Pattern'!$P$79)*100,2),""),0)</f>
        <v>9.3800000000000008</v>
      </c>
      <c r="Q18" s="38"/>
      <c r="R18" s="38"/>
      <c r="S18" s="549" t="str">
        <f>+IFERROR(IF(COUNT(Q18:R18),ROUND(SUM(Q18:R18),0),""),"")</f>
        <v/>
      </c>
      <c r="T18" s="14">
        <f>+IFERROR(IF(COUNT(K18,S18),ROUND(SUM(S18,K18)/SUM('Shareholding Pattern'!$L$78,'Shareholding Pattern'!$T$78)*100,2),""),0)</f>
        <v>9.3800000000000008</v>
      </c>
      <c r="U18" s="38"/>
      <c r="V18" s="14" t="str">
        <f>+IFERROR(IF(COUNT(U18),ROUND(SUM(U18)/SUM(K18)*100,2),""),0)</f>
        <v/>
      </c>
      <c r="W18" s="38"/>
      <c r="X18" s="14" t="str">
        <f>+IFERROR(IF(COUNT(W18),ROUND(SUM(W18)/SUM(K18)*100,2),""),0)</f>
        <v/>
      </c>
      <c r="Y18" s="38">
        <v>489380</v>
      </c>
      <c r="Z18" s="228"/>
      <c r="AA18" s="262" t="s">
        <v>462</v>
      </c>
      <c r="AB18" s="10"/>
      <c r="AC18" s="10">
        <f>IF(SUM(H18:Y18)&gt;0,1,0)</f>
        <v>1</v>
      </c>
    </row>
    <row r="19" spans="5:29" ht="24.75" customHeight="1">
      <c r="E19" s="53">
        <v>5</v>
      </c>
      <c r="F19" s="550" t="s">
        <v>875</v>
      </c>
      <c r="G19" s="551" t="s">
        <v>876</v>
      </c>
      <c r="H19" s="38">
        <v>242400</v>
      </c>
      <c r="I19" s="38"/>
      <c r="J19" s="38"/>
      <c r="K19" s="549">
        <f>+IFERROR(IF(COUNT(H19:J19),ROUND(SUM(H19:J19),0),""),"")</f>
        <v>242400</v>
      </c>
      <c r="L19" s="42">
        <f>+IFERROR(IF(COUNT(K19),ROUND(K19/'Shareholding Pattern'!$L$78*100,2),""),0)</f>
        <v>4.6399999999999997</v>
      </c>
      <c r="M19" s="170">
        <f>IF(H19="","",H19)</f>
        <v>242400</v>
      </c>
      <c r="N19" s="170"/>
      <c r="O19" s="229">
        <f>+IFERROR(IF(COUNT(M19:N19),ROUND(SUM(M19,N19),2),""),"")</f>
        <v>242400</v>
      </c>
      <c r="P19" s="42">
        <f>+IFERROR(IF(COUNT(O19),ROUND(O19/('Shareholding Pattern'!$P$79)*100,2),""),0)</f>
        <v>4.6399999999999997</v>
      </c>
      <c r="Q19" s="38"/>
      <c r="R19" s="38"/>
      <c r="S19" s="549" t="str">
        <f>+IFERROR(IF(COUNT(Q19:R19),ROUND(SUM(Q19:R19),0),""),"")</f>
        <v/>
      </c>
      <c r="T19" s="14">
        <f>+IFERROR(IF(COUNT(K19,S19),ROUND(SUM(S19,K19)/SUM('Shareholding Pattern'!$L$78,'Shareholding Pattern'!$T$78)*100,2),""),0)</f>
        <v>4.6399999999999997</v>
      </c>
      <c r="U19" s="38"/>
      <c r="V19" s="14" t="str">
        <f>+IFERROR(IF(COUNT(U19),ROUND(SUM(U19)/SUM(K19)*100,2),""),0)</f>
        <v/>
      </c>
      <c r="W19" s="38"/>
      <c r="X19" s="14" t="str">
        <f>+IFERROR(IF(COUNT(W19),ROUND(SUM(W19)/SUM(K19)*100,2),""),0)</f>
        <v/>
      </c>
      <c r="Y19" s="38">
        <v>242400</v>
      </c>
      <c r="Z19" s="228"/>
      <c r="AA19" s="262" t="s">
        <v>462</v>
      </c>
      <c r="AB19" s="10"/>
      <c r="AC19" s="10">
        <f>IF(SUM(H19:Y19)&gt;0,1,0)</f>
        <v>1</v>
      </c>
    </row>
    <row r="20" spans="5:29" ht="24.75" customHeight="1">
      <c r="E20" s="53">
        <v>6</v>
      </c>
      <c r="F20" s="550" t="s">
        <v>877</v>
      </c>
      <c r="G20" s="551" t="s">
        <v>878</v>
      </c>
      <c r="H20" s="38">
        <v>118117</v>
      </c>
      <c r="I20" s="38"/>
      <c r="J20" s="38"/>
      <c r="K20" s="549">
        <f>+IFERROR(IF(COUNT(H20:J20),ROUND(SUM(H20:J20),0),""),"")</f>
        <v>118117</v>
      </c>
      <c r="L20" s="42">
        <f>+IFERROR(IF(COUNT(K20),ROUND(K20/'Shareholding Pattern'!$L$78*100,2),""),0)</f>
        <v>2.2599999999999998</v>
      </c>
      <c r="M20" s="170">
        <f>IF(H20="","",H20)</f>
        <v>118117</v>
      </c>
      <c r="N20" s="170"/>
      <c r="O20" s="229">
        <f>+IFERROR(IF(COUNT(M20:N20),ROUND(SUM(M20,N20),2),""),"")</f>
        <v>118117</v>
      </c>
      <c r="P20" s="42">
        <f>+IFERROR(IF(COUNT(O20),ROUND(O20/('Shareholding Pattern'!$P$79)*100,2),""),0)</f>
        <v>2.2599999999999998</v>
      </c>
      <c r="Q20" s="38"/>
      <c r="R20" s="38"/>
      <c r="S20" s="549" t="str">
        <f>+IFERROR(IF(COUNT(Q20:R20),ROUND(SUM(Q20:R20),0),""),"")</f>
        <v/>
      </c>
      <c r="T20" s="14">
        <f>+IFERROR(IF(COUNT(K20,S20),ROUND(SUM(S20,K20)/SUM('Shareholding Pattern'!$L$78,'Shareholding Pattern'!$T$78)*100,2),""),0)</f>
        <v>2.2599999999999998</v>
      </c>
      <c r="U20" s="38"/>
      <c r="V20" s="14" t="str">
        <f>+IFERROR(IF(COUNT(U20),ROUND(SUM(U20)/SUM(K20)*100,2),""),0)</f>
        <v/>
      </c>
      <c r="W20" s="38"/>
      <c r="X20" s="14" t="str">
        <f>+IFERROR(IF(COUNT(W20),ROUND(SUM(W20)/SUM(K20)*100,2),""),0)</f>
        <v/>
      </c>
      <c r="Y20" s="38">
        <v>118117</v>
      </c>
      <c r="Z20" s="228"/>
      <c r="AA20" s="262" t="s">
        <v>462</v>
      </c>
      <c r="AB20" s="10"/>
      <c r="AC20" s="10">
        <f>IF(SUM(H20:Y20)&gt;0,1,0)</f>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3718811</v>
      </c>
      <c r="I22" s="44" t="str">
        <f>+IFERROR(IF(COUNT(I14:I21),ROUND(SUM(I14:I21),0),""),"")</f>
        <v/>
      </c>
      <c r="J22" s="44" t="str">
        <f>+IFERROR(IF(COUNT(J14:J21),ROUND(SUM(J14:J21),0),""),"")</f>
        <v/>
      </c>
      <c r="K22" s="44">
        <f>+IFERROR(IF(COUNT(K14:K21),ROUND(SUM(K14:K21),0),""),"")</f>
        <v>3718811</v>
      </c>
      <c r="L22" s="14">
        <f>+IFERROR(IF(COUNT(K22),ROUND(K22/'Shareholding Pattern'!$L$78*100,2),""),0)</f>
        <v>71.239999999999995</v>
      </c>
      <c r="M22" s="29">
        <f>+IFERROR(IF(COUNT(M14:M21),ROUND(SUM(M14:M21),0),""),"")</f>
        <v>3718811</v>
      </c>
      <c r="N22" s="29" t="str">
        <f>+IFERROR(IF(COUNT(N14:N21),ROUND(SUM(N14:N21),0),""),"")</f>
        <v/>
      </c>
      <c r="O22" s="29">
        <f>+IFERROR(IF(COUNT(O14:O21),ROUND(SUM(O14:O21),0),""),"")</f>
        <v>3718811</v>
      </c>
      <c r="P22" s="14">
        <f>+IFERROR(IF(COUNT(O22),ROUND(O22/('Shareholding Pattern'!$P$79)*100,2),""),0)</f>
        <v>71.239999999999995</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71.239999999999995</v>
      </c>
      <c r="U22" s="44" t="str">
        <f>+IFERROR(IF(COUNT(U14:U21),ROUND(SUM(U14:U21),0),""),"")</f>
        <v/>
      </c>
      <c r="V22" s="14" t="str">
        <f>+IFERROR(IF(COUNT(U22),ROUND(SUM(U22)/SUM(K22)*100,2),""),0)</f>
        <v/>
      </c>
      <c r="W22" s="44" t="str">
        <f>+IFERROR(IF(COUNT(W14:W21),ROUND(SUM(W14:W21),0),""),"")</f>
        <v/>
      </c>
      <c r="X22" s="14" t="str">
        <f>+IFERROR(IF(COUNT(W22),ROUND(SUM(W22)/SUM(K22)*100,2),""),0)</f>
        <v/>
      </c>
      <c r="Y22" s="44">
        <f>+IFERROR(IF(COUNT(Y14:Y21),ROUND(SUM(Y14:Y21),0),""),"")</f>
        <v>3718811</v>
      </c>
    </row>
  </sheetData>
  <sheetProtection algorithmName="SHA-512" hashValue="FlLxNVSyNCL9LZ6iCA3Yu1fll5m7OOc0WcL5YLZEXVh/HpiqpfWLxfad11UWGFSo1P76w2W3mu9CIZp4Z/RLJA==" saltValue="JDKwaB/ILL7P5x3Mt9vuQ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63500</xdr:colOff>
                    <xdr:row>16</xdr:row>
                    <xdr:rowOff>63500</xdr:rowOff>
                  </from>
                  <to>
                    <xdr:col>25</xdr:col>
                    <xdr:colOff>1384300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63500</xdr:colOff>
                    <xdr:row>17</xdr:row>
                    <xdr:rowOff>63500</xdr:rowOff>
                  </from>
                  <to>
                    <xdr:col>25</xdr:col>
                    <xdr:colOff>1384300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63500</xdr:colOff>
                    <xdr:row>18</xdr:row>
                    <xdr:rowOff>63500</xdr:rowOff>
                  </from>
                  <to>
                    <xdr:col>25</xdr:col>
                    <xdr:colOff>1384300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63500</xdr:colOff>
                    <xdr:row>19</xdr:row>
                    <xdr:rowOff>63500</xdr:rowOff>
                  </from>
                  <to>
                    <xdr:col>25</xdr:col>
                    <xdr:colOff>1384300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14"/>
      <c r="G7" s="514"/>
      <c r="H7" s="514"/>
      <c r="I7" s="63"/>
      <c r="AA7" s="303" t="s">
        <v>605</v>
      </c>
    </row>
    <row r="8" spans="5:27">
      <c r="F8" s="515"/>
      <c r="G8" s="515"/>
      <c r="H8" s="515"/>
      <c r="I8" s="63"/>
      <c r="AA8" s="303" t="s">
        <v>606</v>
      </c>
    </row>
    <row r="9" spans="5:27" ht="60" customHeight="1">
      <c r="E9" s="508" t="s">
        <v>114</v>
      </c>
      <c r="F9" s="427" t="s">
        <v>588</v>
      </c>
      <c r="G9" s="509"/>
      <c r="H9" s="509"/>
      <c r="I9" s="509"/>
      <c r="J9" s="509"/>
      <c r="K9" s="428"/>
      <c r="L9" s="427" t="s">
        <v>593</v>
      </c>
      <c r="M9" s="509"/>
      <c r="N9" s="509"/>
      <c r="O9" s="509"/>
      <c r="P9" s="428"/>
      <c r="Q9" s="513" t="s">
        <v>594</v>
      </c>
      <c r="R9" s="513"/>
      <c r="S9" s="513"/>
      <c r="T9" s="513"/>
      <c r="U9" s="513"/>
      <c r="V9" s="430" t="s">
        <v>626</v>
      </c>
      <c r="AA9" s="303" t="s">
        <v>607</v>
      </c>
    </row>
    <row r="10" spans="5:27" ht="14.25" customHeight="1">
      <c r="E10" s="443"/>
      <c r="F10" s="430" t="s">
        <v>589</v>
      </c>
      <c r="G10" s="430" t="s">
        <v>590</v>
      </c>
      <c r="H10" s="512" t="s">
        <v>591</v>
      </c>
      <c r="I10" s="27"/>
      <c r="J10" s="430" t="s">
        <v>592</v>
      </c>
      <c r="K10" s="510" t="s">
        <v>612</v>
      </c>
      <c r="L10" s="430" t="s">
        <v>589</v>
      </c>
      <c r="M10" s="430" t="s">
        <v>590</v>
      </c>
      <c r="N10" s="512" t="s">
        <v>591</v>
      </c>
      <c r="O10" s="430" t="s">
        <v>592</v>
      </c>
      <c r="P10" s="510" t="s">
        <v>612</v>
      </c>
      <c r="Q10" s="430" t="s">
        <v>595</v>
      </c>
      <c r="R10" s="430"/>
      <c r="S10" s="430"/>
      <c r="T10" s="430"/>
      <c r="U10" s="430"/>
      <c r="V10" s="430"/>
      <c r="AA10" s="303" t="s">
        <v>608</v>
      </c>
    </row>
    <row r="11" spans="5:27" ht="47.25" customHeight="1">
      <c r="E11" s="429"/>
      <c r="F11" s="430"/>
      <c r="G11" s="430"/>
      <c r="H11" s="512"/>
      <c r="I11" s="27"/>
      <c r="J11" s="430"/>
      <c r="K11" s="511"/>
      <c r="L11" s="430"/>
      <c r="M11" s="430"/>
      <c r="N11" s="512"/>
      <c r="O11" s="430"/>
      <c r="P11" s="511"/>
      <c r="Q11" s="298" t="s">
        <v>596</v>
      </c>
      <c r="R11" s="298" t="s">
        <v>597</v>
      </c>
      <c r="S11" s="307" t="s">
        <v>628</v>
      </c>
      <c r="T11" s="298" t="s">
        <v>598</v>
      </c>
      <c r="U11" s="298" t="s">
        <v>629</v>
      </c>
      <c r="V11" s="430"/>
      <c r="AA11" s="303" t="s">
        <v>609</v>
      </c>
    </row>
    <row r="12" spans="5:27">
      <c r="E12" s="301"/>
      <c r="F12" s="517" t="s">
        <v>610</v>
      </c>
      <c r="G12" s="517"/>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16"/>
      <c r="G14" s="516"/>
      <c r="H14" s="516"/>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124</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s="244" customFormat="1" ht="19.5" customHeight="1">
      <c r="E12" s="8" t="s">
        <v>72</v>
      </c>
      <c r="F12" s="518" t="s">
        <v>29</v>
      </c>
      <c r="G12" s="519"/>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UVeFwU9lY/BR2VJhiOQuipi2OvF5O1oUvIdmGddvs2jGQ/R//f7YdLMoKEmKjLic73/jBsX+4+L64OIDj8xi7g==" saltValue="EA4lCcnWuS4sVP14yH89u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337</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338</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d+PFxQSY6714E2+Qmy/dwi2ASgw7VsqsSRiB1IM6EkTP08IdVI8SfmVhiPXW/qCbVfo7kBRTmBZnr/wiIcq2qg==" saltValue="DhD1mOzzDWKD32wZCecTiw=="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skExI4TLKXiaPWoaEE5RSeGYG3kNUB+5yxqiNIFsj/QowNjbQtnjndn0a12+1k6pQRBfIsnGVYCvpm8Ohgl5fA==" saltValue="H35Qkl8oABfKDM6AL9h5XA=="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2: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2: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XIUxwmeESwfBWRk5xKx/14gVTl08+J/fCKOjvWQ5Fl23cv5pw8qU1laHcA6652a3bZP6JjHxQCH+3mIE+9oHAw==" saltValue="S4LJV5fnhDqle9SZAMJ32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kBAmf3LAwXrA3Bieuun9opwNnp4QS40YaaGwh15uKg4bTKdlxktRahAl+oCmJ1rvYF2eh420UWDqRYopxDAvow==" saltValue="O+MAJYI8XYk2mUaApH2N9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Pw5muQaZpHnXHKV/AVzOHlCcu7oKcr5J0iaqf5+3m4+xbzNtAjCsZVrfOJYHNC/oAIAfAFIejQLNefGdfeVRpQ==" saltValue="VNGxEEwt1tS3vFi1CGt8Hg==" spinCount="100000"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13</v>
      </c>
      <c r="X9" s="430"/>
      <c r="Y9" s="430" t="s">
        <v>14</v>
      </c>
      <c r="Z9" s="430" t="s">
        <v>441</v>
      </c>
      <c r="AA9" s="508" t="s">
        <v>459</v>
      </c>
      <c r="AR9" t="s">
        <v>338</v>
      </c>
    </row>
    <row r="10" spans="5:45"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0"/>
      <c r="Z10" s="430"/>
      <c r="AA10" s="443"/>
      <c r="AR10" t="s">
        <v>339</v>
      </c>
    </row>
    <row r="11" spans="5:45"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27" t="s">
        <v>20</v>
      </c>
      <c r="X11" s="27" t="s">
        <v>21</v>
      </c>
      <c r="Y11" s="430"/>
      <c r="Z11" s="430"/>
      <c r="AA11" s="42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SR8NGJNMTOFqqA0OH/TtNq+1mpXgkFGQ9CSy9lEFQklM1wc0e9VYF7urKtRjgTZpd999BqufrE4k1MCjo48pBQ==" saltValue="/FPg0xfZ+24AzIW27u3/m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08" t="s">
        <v>119</v>
      </c>
      <c r="E9" s="430" t="s">
        <v>34</v>
      </c>
      <c r="F9" s="430"/>
      <c r="G9" s="508" t="s">
        <v>118</v>
      </c>
      <c r="H9" s="430" t="s">
        <v>1</v>
      </c>
      <c r="I9" s="430"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13</v>
      </c>
      <c r="Z9" s="430"/>
      <c r="AA9" s="430" t="s">
        <v>14</v>
      </c>
      <c r="AB9" s="430" t="s">
        <v>441</v>
      </c>
      <c r="AC9" s="508" t="s">
        <v>459</v>
      </c>
      <c r="AD9"/>
      <c r="AV9" t="s">
        <v>34</v>
      </c>
    </row>
    <row r="10" spans="4:53" ht="31.5" customHeight="1">
      <c r="D10" s="443"/>
      <c r="E10" s="430"/>
      <c r="F10" s="430"/>
      <c r="G10" s="443"/>
      <c r="H10" s="430"/>
      <c r="I10" s="430"/>
      <c r="J10" s="430"/>
      <c r="K10" s="430"/>
      <c r="L10" s="430"/>
      <c r="M10" s="430"/>
      <c r="N10" s="430"/>
      <c r="O10" s="430" t="s">
        <v>15</v>
      </c>
      <c r="P10" s="430"/>
      <c r="Q10" s="430"/>
      <c r="R10" s="430" t="s">
        <v>16</v>
      </c>
      <c r="S10" s="430"/>
      <c r="T10" s="443"/>
      <c r="U10" s="443"/>
      <c r="V10" s="430"/>
      <c r="W10" s="430"/>
      <c r="X10" s="430"/>
      <c r="Y10" s="430"/>
      <c r="Z10" s="430"/>
      <c r="AA10" s="430"/>
      <c r="AB10" s="430"/>
      <c r="AC10" s="443"/>
      <c r="AD10"/>
      <c r="AV10" t="s">
        <v>379</v>
      </c>
    </row>
    <row r="11" spans="4:53" ht="78.75" customHeight="1">
      <c r="D11" s="429"/>
      <c r="E11" s="430"/>
      <c r="F11" s="430"/>
      <c r="G11" s="429"/>
      <c r="H11" s="430"/>
      <c r="I11" s="430"/>
      <c r="J11" s="430"/>
      <c r="K11" s="430"/>
      <c r="L11" s="430"/>
      <c r="M11" s="430"/>
      <c r="N11" s="430"/>
      <c r="O11" s="27" t="s">
        <v>17</v>
      </c>
      <c r="P11" s="27" t="s">
        <v>18</v>
      </c>
      <c r="Q11" s="27" t="s">
        <v>19</v>
      </c>
      <c r="R11" s="430"/>
      <c r="S11" s="430"/>
      <c r="T11" s="429"/>
      <c r="U11" s="429"/>
      <c r="V11" s="430"/>
      <c r="W11" s="27" t="s">
        <v>20</v>
      </c>
      <c r="X11" s="27" t="s">
        <v>21</v>
      </c>
      <c r="Y11" s="27" t="s">
        <v>20</v>
      </c>
      <c r="Z11" s="27" t="s">
        <v>21</v>
      </c>
      <c r="AA11" s="430"/>
      <c r="AB11" s="430"/>
      <c r="AC11" s="42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vCqd3DXcl5+URISacKvyANhBoJqT7igJA++LHzsC0w2scu4PQntdpcrQoKFr+wI/A3exsY5HRo85Uh/2yRU5Iw==" saltValue="j+pGbrVBpdbfRlBdbzs0o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QNsuGDw4OJrxJbx+j5jeVXXrRwV0dIyb9mbKihuTj2PcAzSQLjTt7uyFLkjHvrWZ1LKlb2LPSM78fheyJ010Ow==" saltValue="NOWMb40PG9sGCJwFRUcI1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QRdV8vKFpQqPe5sahdAlhx45ivPxFCg+enMTvZNRNiXzBFxRj8Il8HvGOFDHawMkS4pyvAjVKBBR38VVudEhtw==" saltValue="BChBfxIbdN+CcAFwLslgo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2EVDmZaadbvG1ZAj8lfBB2YC/AJJT+Cl5hWQvnrjjqzw2SyfQ2VfOIGOqRs1eY2g8xUAkU+eEBd+Nom1GLoQ2A==" saltValue="njiowkk9WboO8aRikQLgB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YTcenT9xucQAFS5N+ovIl9Wr+oVdfL5MbWZ2SrCF+NAvhjd4vpX5Ys6i5mkGic10iIu5OBFD/3Y0cGRTkWmtjA==" saltValue="z+0Ui4twIcVBQBjZQMVrJ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kfwtkVmCbTvYMxtoYN/R4OwzD7j2WMrRmvC0ruYpwT5VVrfYMON3B1tLVvFyYQkUGY9UCDUzRe712hrZB8/P4w==" saltValue="ex9Y7fhv/tZQD+mfgs5f/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0xGiJ2ZFM9EJ2KajyFSZqZUAFZYLKbjPBLZUc7/2PqyNb9QxwO93RLcANZs4tdWMgWSky8SbatiGX2oOLBI/wQ==" saltValue="oia7Ff3/Aw1cbWuUgIPXRw=="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hc/NlH0H5bsQRg2+YmAh3owbqGXmziI9HiPMeQcsvxL7Yuj0IsjyaQwQaDH482QAJmWU8wQ6O9ScQB3b04OaQ==" saltValue="Id2OD6Hgw/PNoiKrjxjov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0iz4p7DO7OsAkPYPGjbG2a5xjpbJVTTyhf/h8UdQM1odNHOAivobOMZ++OvLUDauUQ0bdpM9zyrhH4jwldpcTw==" saltValue="uBKRVPswDHLwKvbva0uUu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vqulG6w6Gnv4JuC+kjKWYtX/ZYu4bfz6x2YH0F60i3juBJuqH/MGKdOH66aUWtomrKEH/iOrJknPsJRyrHrxFA==" saltValue="0QfCAwI1ynfb2dueGf/ek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LAL58yk4HacfXB0ZyRXY4bsGP8cFljjs3jDG04b6SRPrjvymw6au22zMb1+Bt7ezBkPcv4Ae7fgm631P01OX5g==" saltValue="UDCwVl8XM8jswyDMAZM+w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ZmHQajnPY1oy2eKJejVayyymEumi6QPNnk7Mwz396k9GAkjRoolgUaWrDhOsu7QesHjBJUt1SVQiIWFSnyg2og==" saltValue="kE8WcTedPwEXGrqQfrIIn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bIC8tvymQKLR1t9PGxI+A9CQGnm/xgpV8xbdtbbg6WrqYCHyPGhyJojXPOS/xtjscT+7snvydS4rDrA/zC4cDQ==" saltValue="T87eEsga/+6BjYuvbXkj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8aOy4R/aFkhRDxgX+MKNVQ2gBO84Zajgyv0Km6aDWRa89u8U+VmAxaRNM6q2ITPkQNsJe/a0dT6a02BxngFRVQ==" saltValue="bA26NY4/s9XKkCDhI6/wJ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dPYRK9lAl5tDLfAuAq+YLAQMTTuv40u63oKXlMVcNe3qjgxLscGYjiyJtFbuY+kUn+FEODpb5un4byR/MVwvqw==" saltValue="Q31tzraVGpZnjyCczCRsC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TVz4y/HlQ1BwGC9ZKXgjfhK3kpKyYYU8l3dVNO0RmWK5vl3Tq6HojiNDcFLEkKZbaSY9ox7n1C/gx9hequSrSQ==" saltValue="oKyClZOR2vv1G4PLvw2FB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EMQRCoMUNKCFq2DMgxyT4XeQ7QDlqL6jOh1R4x21a+ArKPX8VfriUaQXRB+bbGi6tYYa1fAAquYJiNWZMGtXtA==" saltValue="jmVHpDxTwVapM1WaAfE1x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F2V0GV5CLRLo7jv3z9DX4cBlByTe/q7EwZ0i3Mqkb/3DfswjGj1OYQie6dSLozyBfsl4W9GZT5WGS/mHBUjqwQ==" saltValue="ulU5KrU/OvXz8En6ypW3u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jFUnfELk5/S6+55wBtJOFQaPqFA2T0fqdgvfCFZE9zEOhb/SQaD3CXTU16dh54MVwpP/N+mDsTEFkEn2e9iFEw==" saltValue="9VExBQZkncrCi+LGQtpu9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6sOkduo0ulxsz7ZVFg+NR6j9s0hFPqQ4v+ewPsoTehhY4YfDgsC7sTgwbduE086jHhsfOvEXlJt2HgInWYlmng==" saltValue="0dGxHgF9rx4z3Lgy8TJZ1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algorithmName="SHA-512" hashValue="1mWQb7XoiRQ2XSdilSfJcEQab6VemTC2QHEJwYp8e7r0YDBrlGML5J8swyfftmhIE+nEz1AmR5TjyjyZfsxfGw==" saltValue="6iU/0cJpFmpMyBKOuxRwJ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eTWDlU0jfYPMNqUXBnDoTGEqighQUFU+1YY02jUo/AI8RSWwDr/XsfiDM7bRPLXZXPrzgKvyg4jQP2cPfujgMg==" saltValue="GBd5ecvKxLEui7yLrCFDBg=="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120</v>
      </c>
      <c r="V9" s="430" t="s">
        <v>89</v>
      </c>
      <c r="W9" s="430" t="s">
        <v>12</v>
      </c>
      <c r="X9" s="430"/>
      <c r="Y9" s="430" t="s">
        <v>14</v>
      </c>
      <c r="Z9" s="430" t="s">
        <v>441</v>
      </c>
      <c r="AA9" s="499" t="s">
        <v>708</v>
      </c>
      <c r="AB9" s="500"/>
      <c r="AC9" s="501"/>
      <c r="AG9" t="s">
        <v>348</v>
      </c>
      <c r="AV9" t="s">
        <v>34</v>
      </c>
    </row>
    <row r="10" spans="4:57" ht="31.5" customHeight="1">
      <c r="D10" s="443"/>
      <c r="E10" s="443"/>
      <c r="F10" s="443"/>
      <c r="G10" s="443"/>
      <c r="H10" s="430"/>
      <c r="I10" s="443"/>
      <c r="J10" s="430"/>
      <c r="K10" s="430"/>
      <c r="L10" s="430"/>
      <c r="M10" s="430"/>
      <c r="N10" s="430"/>
      <c r="O10" s="430" t="s">
        <v>15</v>
      </c>
      <c r="P10" s="430"/>
      <c r="Q10" s="430"/>
      <c r="R10" s="430" t="s">
        <v>16</v>
      </c>
      <c r="S10" s="430"/>
      <c r="T10" s="443"/>
      <c r="U10" s="474"/>
      <c r="V10" s="430"/>
      <c r="W10" s="430"/>
      <c r="X10" s="430"/>
      <c r="Y10" s="430"/>
      <c r="Z10" s="430"/>
      <c r="AA10" s="437" t="s">
        <v>709</v>
      </c>
      <c r="AB10" s="438"/>
      <c r="AC10" s="439"/>
      <c r="AG10" t="s">
        <v>339</v>
      </c>
      <c r="AV10" t="s">
        <v>379</v>
      </c>
    </row>
    <row r="11" spans="4:57" ht="43.5">
      <c r="D11" s="429"/>
      <c r="E11" s="429"/>
      <c r="F11" s="429"/>
      <c r="G11" s="429"/>
      <c r="H11" s="430"/>
      <c r="I11" s="429"/>
      <c r="J11" s="430"/>
      <c r="K11" s="430"/>
      <c r="L11" s="430"/>
      <c r="M11" s="430"/>
      <c r="N11" s="430"/>
      <c r="O11" s="27" t="s">
        <v>17</v>
      </c>
      <c r="P11" s="27" t="s">
        <v>18</v>
      </c>
      <c r="Q11" s="27" t="s">
        <v>19</v>
      </c>
      <c r="R11" s="430"/>
      <c r="S11" s="430"/>
      <c r="T11" s="429"/>
      <c r="U11" s="475"/>
      <c r="V11" s="430"/>
      <c r="W11" s="27" t="s">
        <v>20</v>
      </c>
      <c r="X11" s="27" t="s">
        <v>21</v>
      </c>
      <c r="Y11" s="430"/>
      <c r="Z11" s="430"/>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qYGcqD4igGnJ86BHfWFYZu/mvg5OzqXDmCSf8bRQWBsjIhY6pQHlaEX4O8utzsMy3RoLeKp1mnJtq3avi44SHA==" saltValue="oHJTgXCVvL9RRArjwX3Sb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idahjNPRU4/jYtGXYRP8gqj5W3HgFjhVdOH7dZTXXYvlMcV+WHCubfmmvYQyA+v+w0RLwkL/0uDlSZIZSONaaQ==" saltValue="B/5M92KKSe3TumyeXlma5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uJVVlPdfGbw5alLT7WdEzw3MWOgJZnh6ko/gMEdmgeRU9SPUcCeh59ftpZzp1UaBAxQDkjIqr5yy/VCVe6jvKQ==" saltValue="mYuocTiranZ20OmdFSeR5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Q9" t="s">
        <v>346</v>
      </c>
    </row>
    <row r="10" spans="5:43"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Q10" t="s">
        <v>336</v>
      </c>
    </row>
    <row r="11" spans="5:43"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algorithmName="SHA-512" hashValue="VZ8qB9if9uhrP8FZgLjG57yHxs6JJ2M+PUUbbk6yayctLMvWydi2HJbwfYcxFCBoYmsMWL4K1REKOBBUQivUOQ==" saltValue="5wXXpNyFK4t6BwGo+QAC8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r8Q2RsdN7n1yfkXq4lSAncQ4h4IlEF2jNEsUjLpv8DK2z2BvsqoAWDqd/K2wkdo1C6dVCYaMmKm6z8x7XeqNxw==" saltValue="YW537H4XvxFxsDYk9n1FO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DZLsWq0LTBl598d534hGQI0RenzbAZhKEFE++uytCeCOd6AkJirArc+UDZnrZqsy+L6BLZVTn4DUkzVfghsHBA==" saltValue="TjFcL/O/VJOhthwM1mmck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kev/uSS2GbsNpqO21v8fdP8NwVO1z5fy9hGsvgQAg6MxmJX0TyfnupVSDhoJ2vE2UFHwArfG1jdKt+4J+phgqQ==" saltValue="G58xHTSEZJfrrLyDJwhJ5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08" t="s">
        <v>119</v>
      </c>
      <c r="F9" s="430" t="s">
        <v>118</v>
      </c>
      <c r="G9" s="430" t="s">
        <v>1</v>
      </c>
      <c r="H9" s="430" t="s">
        <v>3</v>
      </c>
      <c r="I9" s="430" t="s">
        <v>4</v>
      </c>
      <c r="J9" s="430" t="s">
        <v>5</v>
      </c>
      <c r="K9" s="430" t="s">
        <v>6</v>
      </c>
      <c r="L9" s="430" t="s">
        <v>7</v>
      </c>
      <c r="M9" s="430" t="s">
        <v>8</v>
      </c>
      <c r="N9" s="430"/>
      <c r="O9" s="430"/>
      <c r="P9" s="430"/>
      <c r="Q9" s="508" t="s">
        <v>447</v>
      </c>
      <c r="R9" s="430" t="s">
        <v>10</v>
      </c>
      <c r="S9" s="508" t="s">
        <v>116</v>
      </c>
      <c r="T9" s="430" t="s">
        <v>89</v>
      </c>
      <c r="U9" s="430" t="s">
        <v>12</v>
      </c>
      <c r="V9" s="430"/>
      <c r="W9" s="430" t="s">
        <v>14</v>
      </c>
      <c r="X9" s="430" t="s">
        <v>441</v>
      </c>
      <c r="Y9" s="499" t="s">
        <v>708</v>
      </c>
      <c r="Z9" s="500"/>
      <c r="AA9" s="501"/>
      <c r="AR9" t="s">
        <v>346</v>
      </c>
    </row>
    <row r="10" spans="5:44" ht="31.5" customHeight="1">
      <c r="E10" s="443"/>
      <c r="F10" s="430"/>
      <c r="G10" s="430"/>
      <c r="H10" s="430"/>
      <c r="I10" s="430"/>
      <c r="J10" s="430"/>
      <c r="K10" s="430"/>
      <c r="L10" s="430"/>
      <c r="M10" s="430" t="s">
        <v>15</v>
      </c>
      <c r="N10" s="430"/>
      <c r="O10" s="430"/>
      <c r="P10" s="430" t="s">
        <v>16</v>
      </c>
      <c r="Q10" s="443"/>
      <c r="R10" s="430"/>
      <c r="S10" s="443"/>
      <c r="T10" s="430"/>
      <c r="U10" s="430"/>
      <c r="V10" s="430"/>
      <c r="W10" s="430"/>
      <c r="X10" s="430"/>
      <c r="Y10" s="437" t="s">
        <v>709</v>
      </c>
      <c r="Z10" s="438"/>
      <c r="AA10" s="439"/>
      <c r="AR10" t="s">
        <v>336</v>
      </c>
    </row>
    <row r="11" spans="5:44" ht="78.75" customHeight="1">
      <c r="E11" s="429"/>
      <c r="F11" s="430"/>
      <c r="G11" s="430"/>
      <c r="H11" s="430"/>
      <c r="I11" s="430"/>
      <c r="J11" s="430"/>
      <c r="K11" s="430"/>
      <c r="L11" s="430"/>
      <c r="M11" s="27" t="s">
        <v>17</v>
      </c>
      <c r="N11" s="27" t="s">
        <v>18</v>
      </c>
      <c r="O11" s="27" t="s">
        <v>19</v>
      </c>
      <c r="P11" s="430"/>
      <c r="Q11" s="429"/>
      <c r="R11" s="430"/>
      <c r="S11" s="429"/>
      <c r="T11" s="430"/>
      <c r="U11" s="27" t="s">
        <v>20</v>
      </c>
      <c r="V11" s="27" t="s">
        <v>21</v>
      </c>
      <c r="W11" s="430"/>
      <c r="X11" s="430"/>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algorithmName="SHA-512" hashValue="09E8hUXCCdBbzQbqFByFQTU9g7jnpgxPcDQjOw3QKBk+EpL82DewtAo6P23co4xrqt3xSp2+IeHUcxu4kSJORA==" saltValue="P34sjQ+fQypBngL6WAxob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PKE6Aj2PVlXWMnSrKsuCQd2z9pr2/BjazWJ3CuDJ/taD0jJoNbo8Ag8liVeAUuhmlvdL4jPNC+U52SzLi4jmpA==" saltValue="SsOo/UQXi+GeXbZeSL+gZ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20"/>
  <sheetViews>
    <sheetView showGridLines="0" topLeftCell="A8" zoomScale="90" zoomScaleNormal="90" workbookViewId="0">
      <selection activeCell="F20" sqref="F20"/>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552" t="s">
        <v>879</v>
      </c>
      <c r="G15" s="551" t="s">
        <v>880</v>
      </c>
      <c r="H15" s="38">
        <v>135587</v>
      </c>
      <c r="I15" s="38"/>
      <c r="J15" s="38"/>
      <c r="K15" s="549">
        <f>+IFERROR(IF(COUNT(H15:J15),ROUND(SUM(H15:J15),0),""),"")</f>
        <v>135587</v>
      </c>
      <c r="L15" s="42">
        <f>+IFERROR(IF(COUNT(K15),ROUND(K15/'Shareholding Pattern'!$L$78*100,2),""),"")</f>
        <v>2.6</v>
      </c>
      <c r="M15" s="170">
        <f>IF(H15="","",H15)</f>
        <v>135587</v>
      </c>
      <c r="N15" s="170"/>
      <c r="O15" s="229">
        <f>+IFERROR(IF(COUNT(M15:N15),ROUND(SUM(M15,N15),2),""),"")</f>
        <v>135587</v>
      </c>
      <c r="P15" s="42">
        <f>+IFERROR(IF(COUNT(O15),ROUND(O15/('Shareholding Pattern'!$P$79)*100,2),""),"")</f>
        <v>2.6</v>
      </c>
      <c r="Q15" s="38"/>
      <c r="R15" s="38"/>
      <c r="S15" s="549" t="str">
        <f>+IFERROR(IF(COUNT(Q15:R15),ROUND(SUM(Q15:R15),0),""),"")</f>
        <v/>
      </c>
      <c r="T15" s="14">
        <f>+IFERROR(IF(COUNT(K15,S15),ROUND(SUM(S15,K15)/SUM('Shareholding Pattern'!$L$78,'Shareholding Pattern'!$T$78)*100,2),""),"")</f>
        <v>2.6</v>
      </c>
      <c r="U15" s="38"/>
      <c r="V15" s="14" t="str">
        <f>+IFERROR(IF(COUNT(U15),ROUND(SUM(U15)/SUM(K15)*100,2),""),0)</f>
        <v/>
      </c>
      <c r="W15" s="38">
        <v>135587</v>
      </c>
      <c r="X15" s="228"/>
      <c r="Y15" s="38">
        <v>0</v>
      </c>
      <c r="Z15" s="38">
        <v>0</v>
      </c>
      <c r="AA15" s="38">
        <v>0</v>
      </c>
      <c r="AB15" s="10"/>
      <c r="AC15" s="10" t="e">
        <f>SUM(#REF!)</f>
        <v>#REF!</v>
      </c>
    </row>
    <row r="16" spans="5:29" ht="25" customHeight="1">
      <c r="E16" s="53">
        <v>2</v>
      </c>
      <c r="F16" s="552" t="s">
        <v>881</v>
      </c>
      <c r="G16" s="551" t="s">
        <v>882</v>
      </c>
      <c r="H16" s="38">
        <v>133002</v>
      </c>
      <c r="I16" s="38"/>
      <c r="J16" s="38"/>
      <c r="K16" s="549">
        <f>+IFERROR(IF(COUNT(H16:J16),ROUND(SUM(H16:J16),0),""),"")</f>
        <v>133002</v>
      </c>
      <c r="L16" s="42">
        <f>+IFERROR(IF(COUNT(K16),ROUND(K16/'Shareholding Pattern'!$L$78*100,2),""),"")</f>
        <v>2.5499999999999998</v>
      </c>
      <c r="M16" s="170">
        <f>IF(H16="","",H16)</f>
        <v>133002</v>
      </c>
      <c r="N16" s="170"/>
      <c r="O16" s="229">
        <f>+IFERROR(IF(COUNT(M16:N16),ROUND(SUM(M16,N16),2),""),"")</f>
        <v>133002</v>
      </c>
      <c r="P16" s="42">
        <f>+IFERROR(IF(COUNT(O16),ROUND(O16/('Shareholding Pattern'!$P$79)*100,2),""),"")</f>
        <v>2.5499999999999998</v>
      </c>
      <c r="Q16" s="38"/>
      <c r="R16" s="38"/>
      <c r="S16" s="549" t="str">
        <f>+IFERROR(IF(COUNT(Q16:R16),ROUND(SUM(Q16:R16),0),""),"")</f>
        <v/>
      </c>
      <c r="T16" s="14">
        <f>+IFERROR(IF(COUNT(K16,S16),ROUND(SUM(S16,K16)/SUM('Shareholding Pattern'!$L$78,'Shareholding Pattern'!$T$78)*100,2),""),"")</f>
        <v>2.5499999999999998</v>
      </c>
      <c r="U16" s="38"/>
      <c r="V16" s="14" t="str">
        <f>+IFERROR(IF(COUNT(U16),ROUND(SUM(U16)/SUM(K16)*100,2),""),0)</f>
        <v/>
      </c>
      <c r="W16" s="38">
        <v>113002</v>
      </c>
      <c r="X16" s="228"/>
      <c r="Y16" s="38">
        <v>0</v>
      </c>
      <c r="Z16" s="38">
        <v>0</v>
      </c>
      <c r="AA16" s="38">
        <v>0</v>
      </c>
      <c r="AB16" s="10"/>
      <c r="AC16" s="10" t="e">
        <f>SUM(#REF!)</f>
        <v>#REF!</v>
      </c>
    </row>
    <row r="17" spans="5:29" ht="25" customHeight="1">
      <c r="E17" s="53">
        <v>3</v>
      </c>
      <c r="F17" s="552" t="s">
        <v>883</v>
      </c>
      <c r="G17" s="551" t="s">
        <v>884</v>
      </c>
      <c r="H17" s="38">
        <v>96990</v>
      </c>
      <c r="I17" s="38"/>
      <c r="J17" s="38"/>
      <c r="K17" s="549">
        <f>+IFERROR(IF(COUNT(H17:J17),ROUND(SUM(H17:J17),0),""),"")</f>
        <v>96990</v>
      </c>
      <c r="L17" s="42">
        <f>+IFERROR(IF(COUNT(K17),ROUND(K17/'Shareholding Pattern'!$L$78*100,2),""),"")</f>
        <v>1.86</v>
      </c>
      <c r="M17" s="170">
        <f>IF(H17="","",H17)</f>
        <v>96990</v>
      </c>
      <c r="N17" s="170"/>
      <c r="O17" s="229">
        <f>+IFERROR(IF(COUNT(M17:N17),ROUND(SUM(M17,N17),2),""),"")</f>
        <v>96990</v>
      </c>
      <c r="P17" s="42">
        <f>+IFERROR(IF(COUNT(O17),ROUND(O17/('Shareholding Pattern'!$P$79)*100,2),""),"")</f>
        <v>1.86</v>
      </c>
      <c r="Q17" s="38"/>
      <c r="R17" s="38"/>
      <c r="S17" s="549" t="str">
        <f>+IFERROR(IF(COUNT(Q17:R17),ROUND(SUM(Q17:R17),0),""),"")</f>
        <v/>
      </c>
      <c r="T17" s="14">
        <f>+IFERROR(IF(COUNT(K17,S17),ROUND(SUM(S17,K17)/SUM('Shareholding Pattern'!$L$78,'Shareholding Pattern'!$T$78)*100,2),""),"")</f>
        <v>1.86</v>
      </c>
      <c r="U17" s="38"/>
      <c r="V17" s="14" t="str">
        <f>+IFERROR(IF(COUNT(U17),ROUND(SUM(U17)/SUM(K17)*100,2),""),0)</f>
        <v/>
      </c>
      <c r="W17" s="38">
        <v>96990</v>
      </c>
      <c r="X17" s="228"/>
      <c r="Y17" s="38">
        <v>0</v>
      </c>
      <c r="Z17" s="38">
        <v>0</v>
      </c>
      <c r="AA17" s="38">
        <v>0</v>
      </c>
      <c r="AB17" s="10"/>
      <c r="AC17" s="10" t="e">
        <f>SUM(#REF!)</f>
        <v>#REF!</v>
      </c>
    </row>
    <row r="18" spans="5:29" ht="25" customHeight="1">
      <c r="E18" s="53">
        <v>4</v>
      </c>
      <c r="F18" s="552" t="s">
        <v>885</v>
      </c>
      <c r="G18" s="551" t="s">
        <v>886</v>
      </c>
      <c r="H18" s="38">
        <v>72955</v>
      </c>
      <c r="I18" s="38"/>
      <c r="J18" s="38"/>
      <c r="K18" s="549">
        <f>+IFERROR(IF(COUNT(H18:J18),ROUND(SUM(H18:J18),0),""),"")</f>
        <v>72955</v>
      </c>
      <c r="L18" s="42">
        <f>+IFERROR(IF(COUNT(K18),ROUND(K18/'Shareholding Pattern'!$L$78*100,2),""),"")</f>
        <v>1.4</v>
      </c>
      <c r="M18" s="170">
        <f>IF(H18="","",H18)</f>
        <v>72955</v>
      </c>
      <c r="N18" s="170"/>
      <c r="O18" s="229">
        <f>+IFERROR(IF(COUNT(M18:N18),ROUND(SUM(M18,N18),2),""),"")</f>
        <v>72955</v>
      </c>
      <c r="P18" s="42">
        <f>+IFERROR(IF(COUNT(O18),ROUND(O18/('Shareholding Pattern'!$P$79)*100,2),""),"")</f>
        <v>1.4</v>
      </c>
      <c r="Q18" s="38"/>
      <c r="R18" s="38"/>
      <c r="S18" s="549" t="str">
        <f>+IFERROR(IF(COUNT(Q18:R18),ROUND(SUM(Q18:R18),0),""),"")</f>
        <v/>
      </c>
      <c r="T18" s="14">
        <f>+IFERROR(IF(COUNT(K18,S18),ROUND(SUM(S18,K18)/SUM('Shareholding Pattern'!$L$78,'Shareholding Pattern'!$T$78)*100,2),""),"")</f>
        <v>1.4</v>
      </c>
      <c r="U18" s="38"/>
      <c r="V18" s="14" t="str">
        <f>+IFERROR(IF(COUNT(U18),ROUND(SUM(U18)/SUM(K18)*100,2),""),0)</f>
        <v/>
      </c>
      <c r="W18" s="38">
        <v>72955</v>
      </c>
      <c r="X18" s="228"/>
      <c r="Y18" s="38">
        <v>0</v>
      </c>
      <c r="Z18" s="38">
        <v>0</v>
      </c>
      <c r="AA18" s="38">
        <v>0</v>
      </c>
      <c r="AB18" s="10"/>
      <c r="AC18" s="10" t="e">
        <f>SUM(#REF!)</f>
        <v>#REF!</v>
      </c>
    </row>
    <row r="19" spans="5:29" hidden="1">
      <c r="E19" s="2"/>
      <c r="F19" s="3"/>
      <c r="G19" s="3"/>
      <c r="H19" s="3"/>
      <c r="I19" s="3"/>
      <c r="J19" s="3"/>
      <c r="K19" s="3"/>
      <c r="L19" s="3"/>
      <c r="M19" s="3"/>
      <c r="N19" s="3"/>
      <c r="O19" s="3"/>
      <c r="P19" s="3"/>
      <c r="Q19" s="3"/>
      <c r="R19" s="3"/>
      <c r="S19" s="3"/>
      <c r="T19" s="3"/>
      <c r="U19" s="3"/>
      <c r="V19" s="3"/>
      <c r="W19" s="35"/>
      <c r="X19" s="35"/>
      <c r="Y19" s="35"/>
      <c r="Z19" s="35"/>
      <c r="AA19" s="36"/>
    </row>
    <row r="20" spans="5:29" ht="20.149999999999999" customHeight="1">
      <c r="E20" s="31"/>
      <c r="F20" s="57" t="s">
        <v>392</v>
      </c>
      <c r="G20" s="57" t="s">
        <v>19</v>
      </c>
      <c r="H20" s="44">
        <f>+IFERROR(IF(COUNT(H14:H19),ROUND(SUM(H14:H19),0),""),"")</f>
        <v>438534</v>
      </c>
      <c r="I20" s="44" t="str">
        <f>+IFERROR(IF(COUNT(I14:I19),ROUND(SUM(I14:I19),0),""),"")</f>
        <v/>
      </c>
      <c r="J20" s="44" t="str">
        <f>+IFERROR(IF(COUNT(J14:J19),ROUND(SUM(J14:J19),0),""),"")</f>
        <v/>
      </c>
      <c r="K20" s="44">
        <f>+IFERROR(IF(COUNT(K14:K19),ROUND(SUM(K14:K19),0),""),"")</f>
        <v>438534</v>
      </c>
      <c r="L20" s="14">
        <f>+IFERROR(IF(COUNT(K20),ROUND(K20/'Shareholding Pattern'!$L$78*100,2),""),"")</f>
        <v>8.4</v>
      </c>
      <c r="M20" s="29">
        <f>+IFERROR(IF(COUNT(M14:M19),ROUND(SUM(M14:M19),0),""),"")</f>
        <v>438534</v>
      </c>
      <c r="N20" s="29" t="str">
        <f>+IFERROR(IF(COUNT(N14:N19),ROUND(SUM(N14:N19),0),""),"")</f>
        <v/>
      </c>
      <c r="O20" s="29">
        <f>+IFERROR(IF(COUNT(O14:O19),ROUND(SUM(O14:O19),0),""),"")</f>
        <v>438534</v>
      </c>
      <c r="P20" s="14">
        <f>+IFERROR(IF(COUNT(O20),ROUND(O20/('Shareholding Pattern'!$P$79)*100,2),""),"")</f>
        <v>8.4</v>
      </c>
      <c r="Q20" s="44" t="str">
        <f>+IFERROR(IF(COUNT(Q14:Q19),ROUND(SUM(Q14:Q19),0),""),"")</f>
        <v/>
      </c>
      <c r="R20" s="44" t="str">
        <f>+IFERROR(IF(COUNT(R14:R19),ROUND(SUM(R14:R19),0),""),"")</f>
        <v/>
      </c>
      <c r="S20" s="44" t="str">
        <f>+IFERROR(IF(COUNT(S14:S19),ROUND(SUM(S14:S19),0),""),"")</f>
        <v/>
      </c>
      <c r="T20" s="14">
        <f>+IFERROR(IF(COUNT(K20,S20),ROUND(SUM(S20,K20)/SUM('Shareholding Pattern'!$L$78,'Shareholding Pattern'!$T$78)*100,2),""),"")</f>
        <v>8.4</v>
      </c>
      <c r="U20" s="44" t="str">
        <f>+IFERROR(IF(COUNT(U14:U19),ROUND(SUM(U14:U19),0),""),"")</f>
        <v/>
      </c>
      <c r="V20" s="14" t="str">
        <f>+IFERROR(IF(COUNT(U20),ROUND(SUM(U20)/SUM(K20)*100,2),""),0)</f>
        <v/>
      </c>
      <c r="W20" s="44">
        <f>+IFERROR(IF(COUNT(W14:W19),ROUND(SUM(W14:W19),0),""),"")</f>
        <v>418534</v>
      </c>
      <c r="X20" s="337"/>
      <c r="Y20" s="44">
        <f>+IFERROR(IF(COUNT(Y14:Y19),ROUND(SUM(Y14:Y19),0),""),"")</f>
        <v>0</v>
      </c>
      <c r="Z20" s="44">
        <f>+IFERROR(IF(COUNT(Z14:Z19),ROUND(SUM(Z14:Z19),0),""),"")</f>
        <v>0</v>
      </c>
      <c r="AA20" s="44">
        <f>+IFERROR(IF(COUNT(AA14:AA19),ROUND(SUM(AA14:AA19),0),""),"")</f>
        <v>0</v>
      </c>
    </row>
  </sheetData>
  <sheetProtection algorithmName="SHA-512" hashValue="QZENPDQ1L8M40GL27AbS6H9IunhFt5pnNj+eJQ5h5ytu4DnwRw83+xtr6JMQxPSUl7oceV6LMO1mXVRUYRHgVg==" saltValue="aFIh6Yo7WQ9TXQ3LJDcmPQ=="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xr:uid="{00000000-0002-0000-2D00-000000000000}">
      <formula1>H13</formula1>
    </dataValidation>
    <dataValidation type="whole" operator="lessThanOrEqual" allowBlank="1" showInputMessage="1" showErrorMessage="1" sqref="W13 W15:W18" xr:uid="{00000000-0002-0000-2D00-000001000000}">
      <formula1>K13</formula1>
    </dataValidation>
    <dataValidation type="textLength" operator="equal" allowBlank="1" showInputMessage="1" showErrorMessage="1" prompt="[A-Z][A-Z][A-Z][A-Z][A-Z][0-9][0-9][0-9][0-9][A-Z]_x000a__x000a_In absence of PAN write : ZZZZZ9999Z" sqref="G13 G15:G18" xr:uid="{00000000-0002-0000-2D00-000002000000}">
      <formula1>10</formula1>
    </dataValidation>
    <dataValidation type="whole" operator="greaterThanOrEqual" allowBlank="1" showInputMessage="1" showErrorMessage="1" sqref="Q13:R13 M13:N13 H13:J13 M15:N18 H15:J18 Q15:R18"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xr:uid="{00000000-0002-0000-2D00-000006000000}">
      <formula1>K13</formula1>
    </dataValidation>
  </dataValidations>
  <hyperlinks>
    <hyperlink ref="G20" location="'Shareholding Pattern'!F44" display="Total" xr:uid="{00000000-0004-0000-2D00-000000000000}"/>
    <hyperlink ref="F20"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63500</xdr:colOff>
                    <xdr:row>14</xdr:row>
                    <xdr:rowOff>63500</xdr:rowOff>
                  </from>
                  <to>
                    <xdr:col>23</xdr:col>
                    <xdr:colOff>1384300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63500</xdr:colOff>
                    <xdr:row>15</xdr:row>
                    <xdr:rowOff>63500</xdr:rowOff>
                  </from>
                  <to>
                    <xdr:col>23</xdr:col>
                    <xdr:colOff>1384300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63500</xdr:colOff>
                    <xdr:row>16</xdr:row>
                    <xdr:rowOff>63500</xdr:rowOff>
                  </from>
                  <to>
                    <xdr:col>23</xdr:col>
                    <xdr:colOff>1384300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63500</xdr:colOff>
                    <xdr:row>17</xdr:row>
                    <xdr:rowOff>63500</xdr:rowOff>
                  </from>
                  <to>
                    <xdr:col>23</xdr:col>
                    <xdr:colOff>1384300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Jg0bbHF5yhrRcaWOjm6ZchlQdujQDIBXDRk99dJoB9kvj/wGWNBJmmcpTJ+pxHntuYH5v630qPKihrPkJNjrZA==" saltValue="v8BAVrwyHJMOhu31IuRO1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5:30"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row>
    <row r="11" spans="5:30"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c2cMLuIreJj8vmN7nUou5BbTFsu7no5ptN+Mn6DTwiZaUcZ0QLaDgPuJ/Xotl/u9rZ+3a8N35wsOai40APk5oA==" saltValue="4K2wS8mUS3L4q47/NcF+2g=="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08" t="s">
        <v>119</v>
      </c>
      <c r="F9" s="430" t="s">
        <v>118</v>
      </c>
      <c r="G9" s="430" t="s">
        <v>1</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c r="Y9" s="499" t="s">
        <v>708</v>
      </c>
      <c r="Z9" s="500"/>
      <c r="AA9" s="501"/>
    </row>
    <row r="10" spans="5:29" ht="31.5" customHeight="1">
      <c r="E10" s="443"/>
      <c r="F10" s="430"/>
      <c r="G10" s="430"/>
      <c r="H10" s="430"/>
      <c r="I10" s="430"/>
      <c r="J10" s="430"/>
      <c r="K10" s="430"/>
      <c r="L10" s="430"/>
      <c r="M10" s="430" t="s">
        <v>15</v>
      </c>
      <c r="N10" s="430"/>
      <c r="O10" s="430"/>
      <c r="P10" s="430" t="s">
        <v>16</v>
      </c>
      <c r="Q10" s="430"/>
      <c r="R10" s="443"/>
      <c r="S10" s="443"/>
      <c r="T10" s="430"/>
      <c r="U10" s="430"/>
      <c r="V10" s="430"/>
      <c r="W10" s="430"/>
      <c r="X10" s="430"/>
      <c r="Y10" s="437" t="s">
        <v>709</v>
      </c>
      <c r="Z10" s="438"/>
      <c r="AA10" s="439"/>
    </row>
    <row r="11" spans="5:29" ht="78.75" customHeight="1">
      <c r="E11" s="429"/>
      <c r="F11" s="430"/>
      <c r="G11" s="430"/>
      <c r="H11" s="430"/>
      <c r="I11" s="430"/>
      <c r="J11" s="430"/>
      <c r="K11" s="430"/>
      <c r="L11" s="430"/>
      <c r="M11" s="27" t="s">
        <v>17</v>
      </c>
      <c r="N11" s="27" t="s">
        <v>18</v>
      </c>
      <c r="O11" s="27" t="s">
        <v>19</v>
      </c>
      <c r="P11" s="430"/>
      <c r="Q11" s="430"/>
      <c r="R11" s="429"/>
      <c r="S11" s="429"/>
      <c r="T11" s="430"/>
      <c r="U11" s="27" t="s">
        <v>20</v>
      </c>
      <c r="V11" s="27" t="s">
        <v>21</v>
      </c>
      <c r="W11" s="430"/>
      <c r="X11" s="430"/>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algorithmName="SHA-512" hashValue="vmTnIVI3wHug+P378zlSemK+t7MDG4raZYSMvHdTV3+gHE7cjEJXy4VphNO0BukZJrB11MH8NZdwIAbWCeZd2Q==" saltValue="tqd0s2c2NsQXhMYYZXc8gQ=="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1"/>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8" sqref="G18"/>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2</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+IFERROR(IF(COUNT(I13:I17),ROUND(SUMIF($F$13:I17,"Category",I13:I17),0),""),"")</f>
        <v>1</v>
      </c>
      <c r="J3">
        <f ca="1">+IFERROR(IF(COUNT(J13:J17),ROUND(SUMIF($F$13:J17,"Category",J13:J17),0),""),"")</f>
        <v>200</v>
      </c>
      <c r="K3" t="str">
        <f>+IFERROR(IF(COUNT(K13:K17),ROUND(SUMIF($F$13:K17,"Category",K13:K17),0),""),"")</f>
        <v/>
      </c>
      <c r="L3" t="str">
        <f>+IFERROR(IF(COUNT(L13:L17),ROUND(SUMIF($F$13:L17,"Category",L13:L17),0),""),"")</f>
        <v/>
      </c>
      <c r="M3">
        <f ca="1">+IFERROR(IF(COUNT(M13:M17),ROUND(SUMIF($F$13:M17,"Category",M13:M17),0),""),"")</f>
        <v>200</v>
      </c>
      <c r="N3">
        <f ca="1">+IFERROR(IF(COUNT(N13:N17),ROUND(SUMIF($F$13:N17,"Category",N13:N17),2),""),"")</f>
        <v>0</v>
      </c>
      <c r="O3">
        <f ca="1">+IFERROR(IF(COUNT(O13:O17),ROUND(SUMIF($F$13:O17,"Category",O13:O17),0),""),"")</f>
        <v>200</v>
      </c>
      <c r="P3" t="str">
        <f>+IFERROR(IF(COUNT(P13:P17),ROUND(SUMIF($F$13:P17,"Category",P13:P17),0),""),"")</f>
        <v/>
      </c>
      <c r="Q3">
        <f ca="1">+IFERROR(IF(COUNT(Q13:Q17),ROUND(SUMIF($F$13:Q17,"Category",Q13:Q17),0),""),"")</f>
        <v>200</v>
      </c>
      <c r="R3">
        <f ca="1">+IFERROR(IF(COUNT(R13:R17),ROUND(SUMIF($F$13:R17,"Category",R13:R17),2),""),"")</f>
        <v>0</v>
      </c>
      <c r="S3" t="str">
        <f>+IFERROR(IF(COUNT(S13:S17),ROUND(SUMIF($F$13:S17,"Category",S13:S17),0),""),"")</f>
        <v/>
      </c>
      <c r="T3" t="str">
        <f>+IFERROR(IF(COUNT(T13:T17),ROUND(SUMIF($F$13:T17,"Category",T13:T17),0),""),"")</f>
        <v/>
      </c>
      <c r="U3" t="str">
        <f>+IFERROR(IF(COUNT(U13:U17),ROUND(SUMIF($F$13:U17,"Category",U13:U17),0),""),"")</f>
        <v/>
      </c>
      <c r="V3">
        <f ca="1">+IFERROR(IF(COUNT(V13:V17),ROUND(SUMIF($F$13:V17,"Category",V13:V17),2),""),"")</f>
        <v>0</v>
      </c>
      <c r="W3" t="str">
        <f>+IFERROR(IF(COUNT(W13:W17),ROUND(SUMIF($F$13:W17,"Category",W13:W17),0),""),"")</f>
        <v/>
      </c>
      <c r="X3" t="str">
        <f>+IFERROR(IF(COUNT(X13:X17),ROUND(SUMIF($F$13:X17,"Category",X13:X17),2),""),"")</f>
        <v/>
      </c>
      <c r="Y3">
        <f ca="1">+IFERROR(IF(COUNT(Y13:Y17),ROUND(SUMIF($F$13:Y17,"Category",Y13:Y17),0),""),"")</f>
        <v>200</v>
      </c>
    </row>
    <row r="4" spans="4:54" hidden="1"/>
    <row r="5" spans="4:54" hidden="1"/>
    <row r="6" spans="4:54" hidden="1"/>
    <row r="9" spans="4:54" ht="29.25" customHeight="1">
      <c r="D9" s="508" t="s">
        <v>119</v>
      </c>
      <c r="E9" s="508" t="s">
        <v>34</v>
      </c>
      <c r="F9" s="508" t="s">
        <v>376</v>
      </c>
      <c r="G9" s="508" t="s">
        <v>118</v>
      </c>
      <c r="H9" s="430" t="s">
        <v>1</v>
      </c>
      <c r="I9" s="508" t="s">
        <v>368</v>
      </c>
      <c r="J9" s="430" t="s">
        <v>3</v>
      </c>
      <c r="K9" s="430" t="s">
        <v>4</v>
      </c>
      <c r="L9" s="430" t="s">
        <v>5</v>
      </c>
      <c r="M9" s="430" t="s">
        <v>6</v>
      </c>
      <c r="N9" s="430" t="s">
        <v>7</v>
      </c>
      <c r="O9" s="430" t="s">
        <v>8</v>
      </c>
      <c r="P9" s="430"/>
      <c r="Q9" s="430"/>
      <c r="R9" s="430"/>
      <c r="S9" s="430" t="s">
        <v>9</v>
      </c>
      <c r="T9" s="508" t="s">
        <v>447</v>
      </c>
      <c r="U9" s="508" t="s">
        <v>116</v>
      </c>
      <c r="V9" s="430" t="s">
        <v>89</v>
      </c>
      <c r="W9" s="430" t="s">
        <v>12</v>
      </c>
      <c r="X9" s="430"/>
      <c r="Y9" s="430" t="s">
        <v>14</v>
      </c>
      <c r="Z9" s="430" t="s">
        <v>441</v>
      </c>
      <c r="AA9" s="499" t="s">
        <v>708</v>
      </c>
      <c r="AB9" s="500"/>
      <c r="AC9" s="501"/>
      <c r="AV9" t="s">
        <v>34</v>
      </c>
    </row>
    <row r="10" spans="4:54" ht="31.5" customHeight="1">
      <c r="D10" s="443"/>
      <c r="E10" s="443"/>
      <c r="F10" s="443"/>
      <c r="G10" s="443"/>
      <c r="H10" s="430"/>
      <c r="I10" s="443"/>
      <c r="J10" s="430"/>
      <c r="K10" s="430"/>
      <c r="L10" s="430"/>
      <c r="M10" s="430"/>
      <c r="N10" s="430"/>
      <c r="O10" s="430" t="s">
        <v>15</v>
      </c>
      <c r="P10" s="430"/>
      <c r="Q10" s="430"/>
      <c r="R10" s="430" t="s">
        <v>16</v>
      </c>
      <c r="S10" s="430"/>
      <c r="T10" s="443"/>
      <c r="U10" s="443"/>
      <c r="V10" s="430"/>
      <c r="W10" s="430"/>
      <c r="X10" s="430"/>
      <c r="Y10" s="430"/>
      <c r="Z10" s="430"/>
      <c r="AA10" s="437" t="s">
        <v>709</v>
      </c>
      <c r="AB10" s="438"/>
      <c r="AC10" s="439"/>
      <c r="AV10" t="s">
        <v>379</v>
      </c>
    </row>
    <row r="11" spans="4:54" ht="43.5">
      <c r="D11" s="429"/>
      <c r="E11" s="429"/>
      <c r="F11" s="429"/>
      <c r="G11" s="429"/>
      <c r="H11" s="430"/>
      <c r="I11" s="429"/>
      <c r="J11" s="430"/>
      <c r="K11" s="430"/>
      <c r="L11" s="430"/>
      <c r="M11" s="430"/>
      <c r="N11" s="430"/>
      <c r="O11" s="27" t="s">
        <v>17</v>
      </c>
      <c r="P11" s="27" t="s">
        <v>18</v>
      </c>
      <c r="Q11" s="27" t="s">
        <v>19</v>
      </c>
      <c r="R11" s="430"/>
      <c r="S11" s="430"/>
      <c r="T11" s="429"/>
      <c r="U11" s="429"/>
      <c r="V11" s="430"/>
      <c r="W11" s="27" t="s">
        <v>20</v>
      </c>
      <c r="X11" s="27" t="s">
        <v>21</v>
      </c>
      <c r="Y11" s="430"/>
      <c r="Z11" s="430"/>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554" t="s">
        <v>336</v>
      </c>
      <c r="F15" s="554" t="s">
        <v>379</v>
      </c>
      <c r="G15" s="554" t="s">
        <v>887</v>
      </c>
      <c r="H15" s="551" t="s">
        <v>888</v>
      </c>
      <c r="I15" s="555">
        <v>1</v>
      </c>
      <c r="J15" s="38">
        <v>170578</v>
      </c>
      <c r="K15" s="38"/>
      <c r="L15" s="38"/>
      <c r="M15" s="557">
        <f>+IFERROR(IF(COUNT(J15:L15),ROUND(SUM(J15:L15),0),""),"")</f>
        <v>170578</v>
      </c>
      <c r="N15" s="187">
        <f>+IFERROR(IF(COUNT(M15),ROUND(M15/'Shareholding Pattern'!$L$78*100,2),""),"")</f>
        <v>3.27</v>
      </c>
      <c r="O15" s="38">
        <f>IF(J15="","",J15)</f>
        <v>170578</v>
      </c>
      <c r="P15" s="38"/>
      <c r="Q15" s="557">
        <f>+IFERROR(IF(COUNT(O15:P15),ROUND(SUM(O15,P15),2),""),"")</f>
        <v>170578</v>
      </c>
      <c r="R15" s="187">
        <f>+IFERROR(IF(COUNT(Q15),ROUND(Q15/('Shareholding Pattern'!$P$79)*100,2),""),"")</f>
        <v>3.27</v>
      </c>
      <c r="S15" s="38"/>
      <c r="T15" s="38"/>
      <c r="U15" s="557" t="str">
        <f>+IFERROR(IF(COUNT(S15:T15),ROUND(SUM(S15:T15),0),""),"")</f>
        <v/>
      </c>
      <c r="V15" s="186">
        <f>+IFERROR(IF(COUNT(M15,U15),ROUND(SUM(U15,M15)/SUM('Shareholding Pattern'!$L$78,'Shareholding Pattern'!$T$78)*100,2),""),"")</f>
        <v>3.27</v>
      </c>
      <c r="W15" s="38"/>
      <c r="X15" s="186" t="str">
        <f>+IFERROR(IF(COUNT(W15),ROUND(SUM(W15)/SUM(M15)*100,2),""),0)</f>
        <v/>
      </c>
      <c r="Y15" s="38">
        <v>170578</v>
      </c>
      <c r="Z15" s="228"/>
      <c r="AA15" s="38">
        <v>0</v>
      </c>
      <c r="AB15" s="38">
        <v>0</v>
      </c>
      <c r="AC15" s="38">
        <v>0</v>
      </c>
    </row>
    <row r="16" spans="4:54" ht="24.75" customHeight="1">
      <c r="D16" s="74">
        <v>2</v>
      </c>
      <c r="E16" s="554" t="s">
        <v>347</v>
      </c>
      <c r="F16" s="554" t="s">
        <v>34</v>
      </c>
      <c r="G16" s="553"/>
      <c r="H16" s="556"/>
      <c r="I16" s="38">
        <v>1</v>
      </c>
      <c r="J16" s="38">
        <v>200</v>
      </c>
      <c r="K16" s="38"/>
      <c r="L16" s="38"/>
      <c r="M16" s="557">
        <f>+IFERROR(IF(COUNT(J16:L16),ROUND(SUM(J16:L16),0),""),"")</f>
        <v>200</v>
      </c>
      <c r="N16" s="187">
        <f>+IFERROR(IF(COUNT(M16),ROUND(M16/'Shareholding Pattern'!$L$78*100,2),""),"")</f>
        <v>0</v>
      </c>
      <c r="O16" s="38">
        <f>IF(J16="","",J16)</f>
        <v>200</v>
      </c>
      <c r="P16" s="38"/>
      <c r="Q16" s="557">
        <f>+IFERROR(IF(COUNT(O16:P16),ROUND(SUM(O16,P16),2),""),"")</f>
        <v>200</v>
      </c>
      <c r="R16" s="187">
        <f>+IFERROR(IF(COUNT(Q16),ROUND(Q16/('Shareholding Pattern'!$P$79)*100,2),""),"")</f>
        <v>0</v>
      </c>
      <c r="S16" s="38"/>
      <c r="T16" s="38"/>
      <c r="U16" s="557" t="str">
        <f>+IFERROR(IF(COUNT(S16:T16),ROUND(SUM(S16:T16),0),""),"")</f>
        <v/>
      </c>
      <c r="V16" s="186">
        <f>+IFERROR(IF(COUNT(M16,U16),ROUND(SUM(U16,M16)/SUM('Shareholding Pattern'!$L$78,'Shareholding Pattern'!$T$78)*100,2),""),"")</f>
        <v>0</v>
      </c>
      <c r="W16" s="38"/>
      <c r="X16" s="186" t="str">
        <f>+IFERROR(IF(COUNT(W16),ROUND(SUM(W16)/SUM(M16)*100,2),""),0)</f>
        <v/>
      </c>
      <c r="Y16" s="38">
        <v>200</v>
      </c>
      <c r="Z16" s="228"/>
      <c r="AA16" s="38">
        <v>0</v>
      </c>
      <c r="AB16" s="38">
        <v>0</v>
      </c>
      <c r="AC16" s="38">
        <v>0</v>
      </c>
    </row>
    <row r="17" spans="4:29" hidden="1">
      <c r="D17" s="34"/>
      <c r="K17" s="169"/>
      <c r="L17" s="169"/>
      <c r="O17" s="169"/>
      <c r="P17" s="169"/>
      <c r="W17" s="169"/>
      <c r="Y17" s="35"/>
      <c r="Z17" s="35"/>
      <c r="AA17" s="35"/>
      <c r="AB17" s="35"/>
      <c r="AC17" s="36"/>
    </row>
    <row r="18" spans="4:29" ht="25" customHeight="1">
      <c r="D18" s="107"/>
      <c r="E18" s="30"/>
      <c r="F18" s="30"/>
      <c r="G18" s="49" t="s">
        <v>392</v>
      </c>
      <c r="H18" s="49" t="s">
        <v>19</v>
      </c>
      <c r="I18" s="52">
        <f ca="1">+IFERROR(IF(COUNT(I13:I17),ROUND(SUMIF($F$13:I17,"Category",I13:I17),0),""),"")</f>
        <v>1</v>
      </c>
      <c r="J18" s="52">
        <f ca="1">+IFERROR(IF(COUNT(J13:J17),ROUND(SUMIF($F$13:J17,"Category",J13:J17),0),""),"")</f>
        <v>200</v>
      </c>
      <c r="K18" s="52" t="str">
        <f>+IFERROR(IF(COUNT(K13:K17),ROUND(SUMIF($F$13:K17,"Category",K13:K17),0),""),"")</f>
        <v/>
      </c>
      <c r="L18" s="52" t="str">
        <f>+IFERROR(IF(COUNT(L13:L17),ROUND(SUMIF($F$13:L17,"Category",L13:L17),0),""),"")</f>
        <v/>
      </c>
      <c r="M18" s="52">
        <f ca="1">+IFERROR(IF(COUNT(M13:M17),ROUND(SUMIF($F$13:M17,"Category",M13:M17),0),""),"")</f>
        <v>200</v>
      </c>
      <c r="N18" s="186">
        <f ca="1">+IFERROR(IF(COUNT(N13:N17),ROUND(SUMIF($F$13:N17,"Category",N13:N17),2),""),"")</f>
        <v>0</v>
      </c>
      <c r="O18" s="160">
        <f ca="1">+IFERROR(IF(COUNT(O13:O17),ROUND(SUMIF($F$13:O17,"Category",O13:O17),0),""),"")</f>
        <v>200</v>
      </c>
      <c r="P18" s="160" t="str">
        <f>+IFERROR(IF(COUNT(P13:P17),ROUND(SUMIF($F$13:P17,"Category",P13:P17),0),""),"")</f>
        <v/>
      </c>
      <c r="Q18" s="160">
        <f ca="1">+IFERROR(IF(COUNT(Q13:Q17),ROUND(SUMIF($F$13:Q17,"Category",Q13:Q17),0),""),"")</f>
        <v>200</v>
      </c>
      <c r="R18" s="186">
        <f ca="1">+IFERROR(IF(COUNT(R13:R17),ROUND(SUMIF($F$13:R17,"Category",R13:R17),2),""),"")</f>
        <v>0</v>
      </c>
      <c r="S18" s="52" t="str">
        <f>+IFERROR(IF(COUNT(S13:S17),ROUND(SUMIF($F$13:S17,"Category",S13:S17),0),""),"")</f>
        <v/>
      </c>
      <c r="T18" s="52" t="str">
        <f>+IFERROR(IF(COUNT(T13:T17),ROUND(SUMIF($F$13:T17,"Category",T13:T17),0),""),"")</f>
        <v/>
      </c>
      <c r="U18" s="52" t="str">
        <f>+IFERROR(IF(COUNT(U13:U17),ROUND(SUMIF($F$13:U17,"Category",U13:U17),0),""),"")</f>
        <v/>
      </c>
      <c r="V18" s="186">
        <f ca="1">+IFERROR(IF(COUNT(V13:V17),ROUND(SUMIF($F$13:V17,"Category",V13:V17),2),""),"")</f>
        <v>0</v>
      </c>
      <c r="W18" s="52" t="str">
        <f>+IFERROR(IF(COUNT(W13:W17),ROUND(SUMIF($F$13:W17,"Category",W13:W17),0),""),"")</f>
        <v/>
      </c>
      <c r="X18" s="186" t="str">
        <f>+IFERROR(IF(COUNT(W18),ROUND(SUM(W18)/SUM(M18)*100,2),""),0)</f>
        <v/>
      </c>
      <c r="Y18" s="52">
        <f ca="1">+IFERROR(IF(COUNT(Y13:Y17),ROUND(SUMIF($F$13:Y17,"Category",Y13:Y17),0),""),"")</f>
        <v>200</v>
      </c>
      <c r="Z18" s="337"/>
      <c r="AA18" s="52">
        <f ca="1">+IFERROR(IF(COUNT(AA13:AA17),ROUND(SUMIF($F$13:AA17,"Category",AA13:AA17),0),""),"")</f>
        <v>0</v>
      </c>
      <c r="AB18" s="52">
        <f ca="1">+IFERROR(IF(COUNT(AB13:AB17),ROUND(SUMIF($F$13:AB17,"Category",AB13:AB17),0),""),"")</f>
        <v>0</v>
      </c>
      <c r="AC18" s="52">
        <f ca="1">+IFERROR(IF(COUNT(AC13:AC17),ROUND(SUMIF($F$13:AC17,"Category",AC13:AC17),0),""),"")</f>
        <v>0</v>
      </c>
    </row>
    <row r="21" spans="4:29">
      <c r="G21" s="17"/>
    </row>
  </sheetData>
  <sheetProtection algorithmName="SHA-512" hashValue="Pg5c4Vrnutcq6ShLYuT6BbavXYXshe4PXYzGf0vxYBzgihr6mmNFPKwdjkkGjBp7C0IsdfnGEp9kSb8HhnUHFQ==" saltValue="dLj0dyrLwSKZJKdVRgw9hg=="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6" xr:uid="{00000000-0002-0000-3100-000000000000}">
      <formula1>M13</formula1>
    </dataValidation>
    <dataValidation type="whole" operator="lessThanOrEqual" allowBlank="1" showInputMessage="1" showErrorMessage="1" sqref="W13 W15:W16" xr:uid="{00000000-0002-0000-3100-000001000000}">
      <formula1>J13</formula1>
    </dataValidation>
    <dataValidation type="whole" operator="greaterThanOrEqual" allowBlank="1" showInputMessage="1" showErrorMessage="1" sqref="O13:P13 J13:L13 S13:T13 J15:L16 S15:T16 O15:P16" xr:uid="{00000000-0002-0000-3100-000002000000}">
      <formula1>0</formula1>
    </dataValidation>
    <dataValidation type="textLength" operator="equal" allowBlank="1" showInputMessage="1" showErrorMessage="1" prompt="[A-Z][A-Z][A-Z][A-Z][A-Z][0-9][0-9][0-9][0-9][A-Z]_x000a__x000a_In absence of PAN write : ZZZZZ9999Z" sqref="H13 H15:H16" xr:uid="{00000000-0002-0000-3100-000003000000}">
      <formula1>10</formula1>
    </dataValidation>
    <dataValidation type="list" allowBlank="1" showInputMessage="1" showErrorMessage="1" sqref="F13 F15:F16" xr:uid="{00000000-0002-0000-3100-000004000000}">
      <formula1>$AV$9:$AV$10</formula1>
    </dataValidation>
    <dataValidation type="list" allowBlank="1" showInputMessage="1" showErrorMessage="1" sqref="E13 E15:E16" xr:uid="{00000000-0002-0000-3100-000005000000}">
      <formula1>$AE$1:$BB$1</formula1>
    </dataValidation>
    <dataValidation type="whole" operator="greaterThan" allowBlank="1" showInputMessage="1" showErrorMessage="1" sqref="I13 I15:I16"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xr:uid="{00000000-0002-0000-3100-000009000000}">
      <formula1>M13</formula1>
    </dataValidation>
  </dataValidations>
  <hyperlinks>
    <hyperlink ref="H18" location="'Shareholding Pattern'!F48" display="Total" xr:uid="{00000000-0004-0000-3100-000000000000}"/>
    <hyperlink ref="G18"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63500</xdr:colOff>
                    <xdr:row>14</xdr:row>
                    <xdr:rowOff>63500</xdr:rowOff>
                  </from>
                  <to>
                    <xdr:col>25</xdr:col>
                    <xdr:colOff>1384300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63500</xdr:colOff>
                    <xdr:row>15</xdr:row>
                    <xdr:rowOff>63500</xdr:rowOff>
                  </from>
                  <to>
                    <xdr:col>25</xdr:col>
                    <xdr:colOff>1384300</xdr:colOff>
                    <xdr:row>15</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D15" sqref="D15:F15"/>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20" t="s">
        <v>842</v>
      </c>
      <c r="E8" s="521"/>
      <c r="F8" s="522"/>
      <c r="G8" s="361"/>
    </row>
    <row r="9" spans="4:14" ht="15.5">
      <c r="D9" s="344" t="s">
        <v>107</v>
      </c>
      <c r="E9" s="344" t="s">
        <v>858</v>
      </c>
      <c r="F9" s="344" t="s">
        <v>850</v>
      </c>
      <c r="G9" s="362"/>
    </row>
    <row r="10" spans="4:14" ht="20.149999999999999" customHeight="1">
      <c r="D10" s="264" t="s">
        <v>843</v>
      </c>
      <c r="E10" s="358">
        <v>0</v>
      </c>
      <c r="F10" s="359">
        <v>0</v>
      </c>
      <c r="G10" s="363"/>
      <c r="K10">
        <v>0</v>
      </c>
      <c r="L10">
        <v>0</v>
      </c>
      <c r="M10">
        <v>0</v>
      </c>
      <c r="N10">
        <v>0</v>
      </c>
    </row>
    <row r="11" spans="4:14" ht="20.149999999999999" customHeight="1">
      <c r="D11" s="265" t="s">
        <v>844</v>
      </c>
      <c r="E11" s="358">
        <v>0</v>
      </c>
      <c r="F11" s="358">
        <v>0</v>
      </c>
      <c r="G11" s="363"/>
      <c r="K11">
        <v>0</v>
      </c>
      <c r="L11">
        <v>0</v>
      </c>
      <c r="M11">
        <v>0</v>
      </c>
      <c r="N11">
        <v>0</v>
      </c>
    </row>
    <row r="12" spans="4:14" ht="20.149999999999999" customHeight="1">
      <c r="D12" s="265" t="s">
        <v>845</v>
      </c>
      <c r="E12" s="358">
        <v>0</v>
      </c>
      <c r="F12" s="358">
        <v>0</v>
      </c>
      <c r="G12" s="363"/>
      <c r="K12">
        <v>0</v>
      </c>
      <c r="L12">
        <v>0</v>
      </c>
      <c r="M12">
        <v>0</v>
      </c>
      <c r="N12">
        <v>0</v>
      </c>
    </row>
    <row r="13" spans="4:14">
      <c r="D13" s="265" t="s">
        <v>846</v>
      </c>
      <c r="E13" s="358">
        <v>0</v>
      </c>
      <c r="F13" s="358">
        <v>0</v>
      </c>
      <c r="G13" s="363"/>
      <c r="K13">
        <v>0</v>
      </c>
      <c r="L13">
        <v>0</v>
      </c>
      <c r="M13">
        <v>0</v>
      </c>
      <c r="N13">
        <v>0</v>
      </c>
    </row>
    <row r="14" spans="4:14" ht="21.75" customHeight="1">
      <c r="D14" s="267" t="s">
        <v>847</v>
      </c>
      <c r="E14" s="360">
        <v>0</v>
      </c>
      <c r="F14" s="360">
        <v>0</v>
      </c>
      <c r="G14" s="363"/>
      <c r="K14">
        <v>0</v>
      </c>
      <c r="L14">
        <v>0</v>
      </c>
      <c r="M14">
        <v>0</v>
      </c>
      <c r="N14">
        <v>0</v>
      </c>
    </row>
    <row r="15" spans="4:14" ht="91.5" customHeight="1">
      <c r="D15" s="524" t="s">
        <v>857</v>
      </c>
      <c r="E15" s="525"/>
      <c r="F15" s="526"/>
    </row>
    <row r="16" spans="4:14" ht="15" customHeight="1">
      <c r="D16" s="523"/>
      <c r="E16" s="523"/>
      <c r="F16" s="69"/>
    </row>
  </sheetData>
  <sheetProtection algorithmName="SHA-512" hashValue="hPJqPNnSPZk6y1mgrGHgnPHdDq6niDkgzPEFDi+hCjDC4VLJdfT02RGtD458PVzIVF0brbURinYzZ10t/+Dozw==" saltValue="2NilRXmTahxm7yRawUdmLw=="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3"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3" t="s">
        <v>855</v>
      </c>
    </row>
    <row r="237" spans="1:5" ht="87">
      <c r="A237" t="s">
        <v>853</v>
      </c>
      <c r="B237" t="s">
        <v>850</v>
      </c>
      <c r="C237" t="s">
        <v>247</v>
      </c>
      <c r="D237" t="s">
        <v>225</v>
      </c>
      <c r="E237" s="343" t="s">
        <v>855</v>
      </c>
    </row>
    <row r="238" spans="1:5" ht="87">
      <c r="A238" t="s">
        <v>854</v>
      </c>
      <c r="B238" t="s">
        <v>852</v>
      </c>
      <c r="C238" t="s">
        <v>247</v>
      </c>
      <c r="D238" t="s">
        <v>225</v>
      </c>
      <c r="E238" s="343"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27" t="s">
        <v>122</v>
      </c>
      <c r="D9" s="508" t="s">
        <v>34</v>
      </c>
      <c r="E9" s="430" t="s">
        <v>121</v>
      </c>
      <c r="F9" s="430" t="s">
        <v>118</v>
      </c>
      <c r="G9" s="430" t="s">
        <v>1</v>
      </c>
      <c r="H9" s="430" t="s">
        <v>368</v>
      </c>
      <c r="I9" s="430" t="s">
        <v>3</v>
      </c>
      <c r="J9" s="430" t="s">
        <v>4</v>
      </c>
      <c r="K9" s="430" t="s">
        <v>5</v>
      </c>
      <c r="L9" s="430" t="s">
        <v>6</v>
      </c>
      <c r="M9" s="430" t="s">
        <v>7</v>
      </c>
      <c r="N9" s="430" t="s">
        <v>8</v>
      </c>
      <c r="O9" s="430"/>
      <c r="P9" s="430"/>
      <c r="Q9" s="430"/>
      <c r="R9" s="430" t="s">
        <v>9</v>
      </c>
      <c r="S9" s="508" t="s">
        <v>447</v>
      </c>
      <c r="T9" s="508" t="s">
        <v>116</v>
      </c>
      <c r="U9" s="430" t="s">
        <v>89</v>
      </c>
      <c r="V9" s="430" t="s">
        <v>12</v>
      </c>
      <c r="W9" s="430"/>
      <c r="X9" s="430" t="s">
        <v>14</v>
      </c>
      <c r="Y9" s="430" t="s">
        <v>441</v>
      </c>
    </row>
    <row r="10" spans="3:30" ht="31.5" customHeight="1">
      <c r="C10" s="528"/>
      <c r="D10" s="443"/>
      <c r="E10" s="430"/>
      <c r="F10" s="430"/>
      <c r="G10" s="430"/>
      <c r="H10" s="430"/>
      <c r="I10" s="430"/>
      <c r="J10" s="430"/>
      <c r="K10" s="430"/>
      <c r="L10" s="430"/>
      <c r="M10" s="430"/>
      <c r="N10" s="430" t="s">
        <v>15</v>
      </c>
      <c r="O10" s="430"/>
      <c r="P10" s="430"/>
      <c r="Q10" s="430" t="s">
        <v>16</v>
      </c>
      <c r="R10" s="430"/>
      <c r="S10" s="443"/>
      <c r="T10" s="443"/>
      <c r="U10" s="430"/>
      <c r="V10" s="430"/>
      <c r="W10" s="430"/>
      <c r="X10" s="430"/>
      <c r="Y10" s="430"/>
    </row>
    <row r="11" spans="3:30" ht="78.75" customHeight="1">
      <c r="C11" s="529"/>
      <c r="D11" s="429"/>
      <c r="E11" s="430"/>
      <c r="F11" s="430"/>
      <c r="G11" s="430"/>
      <c r="H11" s="430"/>
      <c r="I11" s="430"/>
      <c r="J11" s="430"/>
      <c r="K11" s="430"/>
      <c r="L11" s="430"/>
      <c r="M11" s="430"/>
      <c r="N11" s="27" t="s">
        <v>17</v>
      </c>
      <c r="O11" s="27" t="s">
        <v>18</v>
      </c>
      <c r="P11" s="27" t="s">
        <v>19</v>
      </c>
      <c r="Q11" s="430"/>
      <c r="R11" s="430"/>
      <c r="S11" s="429"/>
      <c r="T11" s="429"/>
      <c r="U11" s="430"/>
      <c r="V11" s="27" t="s">
        <v>20</v>
      </c>
      <c r="W11" s="27" t="s">
        <v>21</v>
      </c>
      <c r="X11" s="430"/>
      <c r="Y11" s="43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BH9oJa5XEF5tbfT6aQGepCyPqj9j+6x1Eys6pkpPGfcaobMPJrccz2uHs4J04fWOgCHDwNAfERJHdMvixV6bvQ==" saltValue="8CyGuPNeL1DJfyFpNSarJ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08" t="s">
        <v>119</v>
      </c>
      <c r="E9" s="430" t="s">
        <v>118</v>
      </c>
      <c r="F9" s="430" t="s">
        <v>1</v>
      </c>
      <c r="G9" s="430" t="s">
        <v>368</v>
      </c>
      <c r="H9" s="430" t="s">
        <v>3</v>
      </c>
      <c r="I9" s="430" t="s">
        <v>4</v>
      </c>
      <c r="J9" s="430" t="s">
        <v>5</v>
      </c>
      <c r="K9" s="430" t="s">
        <v>6</v>
      </c>
      <c r="L9" s="430" t="s">
        <v>7</v>
      </c>
      <c r="M9" s="430" t="s">
        <v>8</v>
      </c>
      <c r="N9" s="430"/>
      <c r="O9" s="430"/>
      <c r="P9" s="430"/>
      <c r="Q9" s="430" t="s">
        <v>9</v>
      </c>
      <c r="R9" s="508" t="s">
        <v>447</v>
      </c>
      <c r="S9" s="508" t="s">
        <v>116</v>
      </c>
      <c r="T9" s="430" t="s">
        <v>89</v>
      </c>
      <c r="U9" s="430" t="s">
        <v>12</v>
      </c>
      <c r="V9" s="430"/>
      <c r="W9" s="430" t="s">
        <v>14</v>
      </c>
      <c r="X9" s="430" t="s">
        <v>441</v>
      </c>
    </row>
    <row r="10" spans="4:30" ht="31.5" customHeight="1">
      <c r="D10" s="443"/>
      <c r="E10" s="430"/>
      <c r="F10" s="430"/>
      <c r="G10" s="430"/>
      <c r="H10" s="430"/>
      <c r="I10" s="430"/>
      <c r="J10" s="430"/>
      <c r="K10" s="430"/>
      <c r="L10" s="430"/>
      <c r="M10" s="430" t="s">
        <v>15</v>
      </c>
      <c r="N10" s="430"/>
      <c r="O10" s="430"/>
      <c r="P10" s="430" t="s">
        <v>16</v>
      </c>
      <c r="Q10" s="430"/>
      <c r="R10" s="443"/>
      <c r="S10" s="443"/>
      <c r="T10" s="430"/>
      <c r="U10" s="430"/>
      <c r="V10" s="430"/>
      <c r="W10" s="430"/>
      <c r="X10" s="430"/>
    </row>
    <row r="11" spans="4:30" ht="43.5">
      <c r="D11" s="429"/>
      <c r="E11" s="430"/>
      <c r="F11" s="430"/>
      <c r="G11" s="430"/>
      <c r="H11" s="430"/>
      <c r="I11" s="430"/>
      <c r="J11" s="430"/>
      <c r="K11" s="430"/>
      <c r="L11" s="430"/>
      <c r="M11" s="27" t="s">
        <v>17</v>
      </c>
      <c r="N11" s="27" t="s">
        <v>18</v>
      </c>
      <c r="O11" s="27" t="s">
        <v>19</v>
      </c>
      <c r="P11" s="430"/>
      <c r="Q11" s="430"/>
      <c r="R11" s="429"/>
      <c r="S11" s="429"/>
      <c r="T11" s="430"/>
      <c r="U11" s="27" t="s">
        <v>20</v>
      </c>
      <c r="V11" s="27" t="s">
        <v>21</v>
      </c>
      <c r="W11" s="430"/>
      <c r="X11" s="430"/>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FiqvDrxizkaIBfcp49l3feBG57KcfBVSEeZLJM5wkBmSFdyuB3dLKrhheLVP0JIfUSwnkn4GHSaFqRarfP0JSQ==" saltValue="yyEE4phsWwJcHpzLo64QIA=="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31" t="s">
        <v>375</v>
      </c>
      <c r="F9" s="432"/>
      <c r="G9" s="432"/>
      <c r="H9" s="432"/>
      <c r="I9" s="433"/>
      <c r="J9" s="17"/>
    </row>
    <row r="10" spans="5:10">
      <c r="E10" s="508" t="s">
        <v>119</v>
      </c>
      <c r="F10" s="508" t="s">
        <v>126</v>
      </c>
      <c r="G10" s="508" t="s">
        <v>127</v>
      </c>
      <c r="H10" s="508" t="s">
        <v>325</v>
      </c>
      <c r="I10" s="508" t="s">
        <v>326</v>
      </c>
      <c r="J10" s="17"/>
    </row>
    <row r="11" spans="5:10">
      <c r="E11" s="530"/>
      <c r="F11" s="443"/>
      <c r="G11" s="443"/>
      <c r="H11" s="443"/>
      <c r="I11" s="443"/>
      <c r="J11" s="17"/>
    </row>
    <row r="12" spans="5:10">
      <c r="E12" s="531"/>
      <c r="F12" s="429"/>
      <c r="G12" s="429"/>
      <c r="H12" s="429"/>
      <c r="I12" s="429"/>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34" t="s">
        <v>370</v>
      </c>
      <c r="E9" s="535"/>
      <c r="F9" s="535"/>
      <c r="G9" s="535"/>
      <c r="H9" s="536"/>
    </row>
    <row r="10" spans="4:9">
      <c r="D10" s="508" t="s">
        <v>119</v>
      </c>
      <c r="E10" s="508" t="s">
        <v>546</v>
      </c>
      <c r="F10" s="508" t="s">
        <v>128</v>
      </c>
      <c r="G10" s="508" t="s">
        <v>129</v>
      </c>
      <c r="H10" s="508" t="s">
        <v>130</v>
      </c>
    </row>
    <row r="11" spans="4:9">
      <c r="D11" s="532"/>
      <c r="E11" s="532"/>
      <c r="F11" s="443"/>
      <c r="G11" s="443"/>
      <c r="H11" s="443"/>
    </row>
    <row r="12" spans="4:9">
      <c r="D12" s="533"/>
      <c r="E12" s="533"/>
      <c r="F12" s="429"/>
      <c r="G12" s="429"/>
      <c r="H12" s="429"/>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31" t="s">
        <v>371</v>
      </c>
      <c r="F9" s="432"/>
      <c r="G9" s="432"/>
      <c r="H9" s="432"/>
      <c r="I9" s="83"/>
    </row>
    <row r="10" spans="5:9">
      <c r="E10" s="508" t="s">
        <v>119</v>
      </c>
      <c r="F10" s="508" t="s">
        <v>126</v>
      </c>
      <c r="G10" s="508" t="s">
        <v>127</v>
      </c>
      <c r="H10" s="508" t="s">
        <v>131</v>
      </c>
      <c r="I10" s="537" t="s">
        <v>327</v>
      </c>
    </row>
    <row r="11" spans="5:9">
      <c r="E11" s="532"/>
      <c r="F11" s="443"/>
      <c r="G11" s="443"/>
      <c r="H11" s="443"/>
      <c r="I11" s="538"/>
    </row>
    <row r="12" spans="5:9">
      <c r="E12" s="533"/>
      <c r="F12" s="429"/>
      <c r="G12" s="429"/>
      <c r="H12" s="429"/>
      <c r="I12" s="539"/>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2016-09-08T06:44:45Z</cp:lastPrinted>
  <dcterms:created xsi:type="dcterms:W3CDTF">2015-12-16T12:56:50Z</dcterms:created>
  <dcterms:modified xsi:type="dcterms:W3CDTF">2023-07-18T14:10:06Z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