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1.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codeName="{E757BCB4-07E6-AE0B-56E0-F0EEF7A6E26C}"/>
  <workbookPr showInkAnnotation="0" codeName="ThisWorkbook"/>
  <mc:AlternateContent xmlns:mc="http://schemas.openxmlformats.org/markup-compatibility/2006">
    <mc:Choice Requires="x15">
      <x15ac:absPath xmlns:x15ac="http://schemas.microsoft.com/office/spreadsheetml/2010/11/ac" url="https://d.docs.live.net/1b664a3b7a2b614c/Manthan Negandhi ^0 Co/Grishma/Vaghani Techno-Build/SEBI Regulations/September 2023/"/>
    </mc:Choice>
  </mc:AlternateContent>
  <xr:revisionPtr revIDLastSave="0" documentId="14_{B118DCE5-F06E-4327-8B62-21D451860953}" xr6:coauthVersionLast="47" xr6:coauthVersionMax="47" xr10:uidLastSave="{00000000-0000-0000-0000-000000000000}"/>
  <bookViews>
    <workbookView xWindow="-110" yWindow="-110" windowWidth="19420" windowHeight="10560" tabRatio="907" activeTab="1"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9"/>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34" l="1"/>
  <c r="U15" i="34"/>
  <c r="O15" i="34"/>
  <c r="Q15" i="34" s="1"/>
  <c r="M15" i="34"/>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6" i="69"/>
  <c r="Z16" i="69"/>
  <c r="Y16" i="69"/>
  <c r="AA16" i="68"/>
  <c r="Z16" i="68"/>
  <c r="Y16" i="68"/>
  <c r="AA20" i="28"/>
  <c r="Z20" i="28"/>
  <c r="Y20"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20" i="28"/>
  <c r="K20" i="28"/>
  <c r="V20"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34" s="1"/>
  <c r="P18" i="28" l="1"/>
  <c r="P15" i="28"/>
  <c r="P16" i="28"/>
  <c r="P17" i="28"/>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20"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5" i="34" l="1"/>
  <c r="V15" i="34"/>
  <c r="L18" i="28"/>
  <c r="L15" i="28"/>
  <c r="T16" i="28"/>
  <c r="L16" i="28"/>
  <c r="L17" i="28"/>
  <c r="T17" i="28"/>
  <c r="T15" i="28"/>
  <c r="T18" i="28"/>
  <c r="T20" i="2"/>
  <c r="L20" i="2"/>
  <c r="T19" i="2"/>
  <c r="L19" i="2"/>
  <c r="L18" i="2"/>
  <c r="T18" i="2"/>
  <c r="T17" i="2"/>
  <c r="L17" i="2"/>
  <c r="L16" i="2"/>
  <c r="T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20" i="28"/>
  <c r="T16" i="25"/>
  <c r="L16" i="26"/>
  <c r="T16" i="21"/>
  <c r="T16" i="19"/>
  <c r="L16" i="18"/>
  <c r="T16" i="33"/>
  <c r="T20"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2" l="1"/>
  <c r="AC19" i="2"/>
  <c r="AC20" i="2"/>
  <c r="AC18" i="2"/>
  <c r="AC17" i="2"/>
  <c r="AC16" i="2"/>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<sst xmlns="http://schemas.openxmlformats.org/spreadsheetml/2006/main" count="4552" uniqueCount="889">
  <si>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</si>
  <si>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</si>
  <si>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</si>
  <si>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</si>
  <si>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</si>
  <si>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</si>
  <si>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</si>
  <si>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</si>
  <si>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</si>
  <si>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</si>
  <si>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</si>
  <si>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</si>
  <si>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</si>
  <si>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</si>
  <si>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</si>
  <si>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</si>
  <si>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</si>
  <si>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</si>
  <si>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</si>
  <si>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</si>
  <si>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</si>
  <si>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</si>
  <si>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</si>
  <si>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</si>
  <si>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</si>
  <si>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</si>
  <si>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</si>
  <si>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</si>
  <si>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</si>
  <si>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</si>
  <si>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</si>
  <si>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</si>
  <si>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</si>
  <si>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</si>
  <si>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</si>
  <si>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</si>
  <si>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</si>
  <si>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</si>
  <si>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</si>
  <si>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</si>
  <si>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</si>
  <si>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</si>
  <si>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</si>
  <si>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</si>
  <si>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</si>
  <si>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</si>
  <si>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</si>
  <si>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</si>
  <si>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</si>
  <si>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</si>
  <si>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</si>
  <si>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</si>
  <si>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</si>
  <si>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</si>
  <si>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</si>
  <si>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</si>
  <si>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</si>
  <si>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</si>
  <si>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</si>
  <si>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</si>
  <si>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</si>
  <si>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</si>
  <si>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</si>
  <si>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</si>
  <si>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</si>
  <si>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</si>
  <si>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</si>
  <si>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</si>
  <si>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</si>
  <si>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</si>
  <si>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</si>
  <si>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</si>
  <si>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</si>
  <si>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</si>
  <si>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</si>
  <si>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</si>
  <si>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</si>
  <si>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</si>
  <si>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</si>
  <si>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</si>
  <si>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</si>
  <si>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</si>
  <si>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</si>
  <si>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</si>
  <si>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</si>
  <si>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</si>
  <si>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</si>
  <si>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</si>
  <si>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</si>
  <si>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</si>
  <si>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</si>
  <si>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</si>
  <si>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</si>
  <si>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</si>
  <si>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</si>
  <si>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</si>
  <si>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</si>
  <si>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</si>
  <si>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</si>
  <si>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</si>
  <si>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</si>
  <si>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</si>
  <si>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</si>
  <si>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</si>
  <si>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</si>
  <si>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</si>
  <si>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</si>
  <si>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</si>
  <si>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</si>
  <si>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</si>
  <si>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</si>
  <si>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</si>
  <si>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</si>
  <si>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</si>
  <si>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</si>
  <si>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</si>
  <si>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</si>
  <si>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</si>
  <si>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</si>
  <si>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</si>
  <si>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</si>
  <si>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</si>
  <si>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</si>
  <si>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</si>
  <si>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</si>
  <si>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</si>
  <si>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</si>
  <si>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</si>
  <si>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</si>
  <si>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</si>
  <si>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</si>
  <si>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</si>
  <si>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</si>
  <si>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</si>
  <si>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</si>
  <si>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</si>
  <si>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</si>
  <si>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</si>
  <si>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</si>
  <si>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</si>
  <si>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</si>
  <si>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</si>
  <si>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</si>
  <si>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</si>
  <si>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</si>
  <si>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</si>
  <si>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</si>
  <si>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</si>
  <si>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</si>
  <si>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</si>
  <si>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</si>
  <si>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</si>
  <si>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</si>
  <si>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</si>
  <si>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</si>
  <si>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</si>
  <si>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</si>
  <si>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</si>
  <si>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</si>
  <si>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</si>
  <si>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</si>
  <si>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</si>
  <si>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</si>
  <si>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</si>
  <si>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</si>
  <si>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</si>
  <si>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</si>
  <si>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</si>
  <si>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</si>
  <si>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</si>
  <si>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</si>
  <si>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</si>
  <si>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</si>
  <si>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</si>
  <si>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</si>
  <si>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</si>
  <si>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</si>
  <si>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</si>
  <si>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</si>
  <si>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</si>
  <si>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</si>
  <si>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</si>
  <si>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</si>
  <si>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</si>
  <si>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</si>
  <si>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</si>
  <si>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</si>
  <si>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</si>
  <si>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</si>
  <si>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</si>
  <si>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</si>
  <si>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</si>
  <si>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</si>
  <si>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</si>
  <si>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</si>
  <si>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</si>
  <si>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</si>
  <si>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</si>
  <si>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</si>
  <si>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</si>
  <si>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</si>
  <si>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</si>
  <si>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</si>
  <si>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</si>
  <si>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</si>
  <si>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</si>
  <si>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</si>
  <si>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</si>
  <si>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</si>
  <si>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</si>
  <si>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</si>
  <si>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</si>
  <si>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</si>
  <si>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</si>
  <si>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</si>
  <si>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</si>
  <si>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</si>
  <si>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</si>
  <si>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</si>
  <si>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</si>
  <si>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</si>
  <si>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</si>
  <si>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</si>
  <si>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</si>
  <si>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</si>
  <si>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</si>
  <si>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</si>
  <si>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</si>
  <si>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</si>
  <si>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</si>
  <si>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</si>
  <si>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</si>
  <si>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</si>
  <si>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</si>
  <si>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</si>
  <si>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</si>
  <si>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</si>
  <si>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</si>
  <si>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</si>
  <si>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</si>
  <si>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</si>
  <si>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</si>
  <si>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</si>
  <si>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</si>
  <si>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</si>
  <si>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</si>
  <si>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</si>
  <si>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</si>
  <si>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</si>
  <si>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</si>
  <si>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</si>
  <si>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</si>
  <si>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</si>
  <si>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</si>
  <si>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</si>
  <si>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</si>
  <si>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</si>
  <si>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</si>
  <si>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</si>
  <si>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</si>
  <si>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</si>
  <si>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</si>
  <si>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</si>
  <si>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</si>
  <si>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</si>
  <si>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</si>
  <si>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</si>
  <si>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</si>
  <si>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</si>
  <si>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</si>
  <si>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</si>
  <si>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</si>
  <si>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</si>
  <si>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</si>
  <si>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</si>
  <si>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</si>
  <si>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</si>
  <si>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</si>
  <si>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</si>
  <si>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</si>
  <si>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</si>
  <si>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</si>
  <si>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</si>
  <si>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</si>
  <si>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</si>
  <si>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</si>
  <si>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</si>
  <si>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</si>
  <si>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</si>
  <si>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</si>
  <si>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</si>
  <si>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</si>
  <si>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</si>
  <si>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</si>
  <si>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</si>
  <si>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</si>
  <si>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</si>
  <si>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</si>
  <si>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</si>
  <si>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</si>
  <si>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</si>
  <si>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</si>
  <si>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</si>
  <si>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</si>
  <si>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</si>
  <si>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</si>
  <si>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</si>
  <si>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</si>
  <si>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</si>
  <si>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</si>
  <si>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</si>
  <si>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</si>
  <si>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</si>
  <si>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</si>
  <si>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</si>
  <si>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</si>
  <si>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</si>
  <si>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</si>
  <si>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</si>
  <si>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</si>
  <si>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</si>
  <si>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</si>
  <si>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</si>
  <si>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</si>
  <si>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</si>
  <si>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</si>
  <si>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</si>
  <si>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</si>
  <si>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</si>
  <si>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</si>
  <si>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</si>
  <si>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</si>
  <si>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</si>
  <si>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</si>
  <si>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</si>
  <si>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</si>
  <si>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</si>
  <si>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</si>
  <si>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</si>
  <si>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</si>
  <si>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</si>
  <si>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</si>
  <si>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</si>
  <si>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</si>
  <si>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</si>
  <si>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</si>
  <si>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</si>
  <si>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</si>
  <si>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</si>
  <si>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</si>
  <si>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</si>
  <si>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</si>
  <si>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</si>
  <si>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</si>
  <si>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</si>
  <si>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</si>
  <si>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</si>
  <si>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</si>
  <si>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</si>
  <si>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</si>
  <si>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</si>
  <si>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</si>
  <si>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</si>
  <si>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</si>
  <si>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</si>
  <si>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</si>
  <si>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</si>
  <si>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</si>
  <si>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</si>
  <si>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</si>
  <si>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</si>
  <si>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</si>
  <si>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</si>
  <si>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</si>
  <si>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</si>
  <si>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</si>
  <si>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</si>
  <si>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</si>
  <si>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</si>
  <si>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</si>
  <si>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</si>
  <si>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</si>
  <si>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</si>
  <si>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</si>
  <si>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</si>
  <si>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</si>
  <si>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</si>
  <si>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</si>
  <si>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</si>
  <si>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</si>
  <si>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</si>
  <si>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</si>
  <si>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</si>
  <si>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</si>
  <si>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</si>
  <si>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</si>
  <si>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</si>
  <si>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</si>
  <si>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</si>
  <si>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</si>
  <si>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</si>
  <si>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</si>
  <si>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</si>
  <si>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</si>
  <si>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</si>
  <si>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</si>
  <si>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</si>
  <si>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</si>
  <si>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</si>
  <si>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</si>
  <si>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</si>
  <si>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</si>
  <si>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</si>
  <si>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</si>
  <si>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</si>
  <si>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</si>
  <si>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</si>
  <si>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</si>
  <si>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</si>
  <si>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</si>
  <si>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</si>
  <si>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</si>
  <si>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</si>
  <si>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</si>
  <si>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</si>
  <si>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</si>
  <si>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</si>
  <si>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</si>
  <si>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</si>
  <si>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</si>
  <si>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</si>
  <si>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</si>
  <si>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</si>
  <si>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</si>
  <si>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</si>
  <si>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</si>
  <si>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</si>
  <si>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</si>
  <si>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</si>
  <si>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</si>
  <si>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</si>
  <si>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</si>
  <si>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</si>
  <si>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</si>
  <si>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</si>
  <si>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</si>
  <si>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</si>
  <si>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</si>
  <si>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</si>
  <si>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</si>
  <si>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</si>
  <si>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</si>
  <si>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</si>
  <si>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</si>
  <si>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</si>
  <si>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</si>
  <si>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</si>
  <si>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</si>
  <si>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</si>
  <si>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</si>
  <si>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</si>
  <si>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</si>
  <si>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</si>
  <si>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</si>
  <si>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</si>
  <si>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</si>
  <si>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</si>
  <si>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</si>
  <si>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</si>
  <si>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</si>
  <si>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</si>
  <si>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</si>
  <si>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</si>
  <si>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</si>
  <si>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</si>
  <si>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</si>
  <si>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</si>
  <si>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</si>
  <si>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</si>
  <si>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</si>
  <si>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</si>
  <si>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</si>
  <si>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</si>
  <si>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</si>
  <si>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</si>
  <si>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</si>
  <si>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</si>
  <si>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</si>
  <si>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</si>
  <si>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</si>
  <si>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</si>
  <si>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</si>
  <si>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</si>
  <si>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</si>
  <si>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</si>
  <si>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</si>
  <si>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</si>
  <si>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</si>
  <si>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</si>
  <si>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</si>
  <si>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</si>
  <si>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</si>
  <si>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</si>
  <si>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</si>
  <si>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</si>
  <si>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</si>
  <si>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</si>
  <si>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</si>
  <si>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</si>
  <si>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</si>
  <si>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</si>
  <si>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</si>
  <si>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</si>
  <si>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</si>
  <si>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</si>
  <si>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</si>
  <si>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</si>
  <si>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</si>
  <si>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</si>
  <si>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</si>
  <si>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</si>
  <si>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</si>
  <si>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</si>
  <si>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</si>
  <si>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</si>
  <si>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</si>
  <si>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</si>
  <si>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</si>
  <si>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</si>
  <si>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</si>
  <si>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</si>
  <si>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</si>
  <si>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</si>
  <si>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</si>
  <si>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</si>
  <si>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</si>
  <si>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</si>
  <si>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</si>
  <si>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</si>
  <si>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</si>
  <si>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</si>
  <si>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</si>
  <si>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</si>
  <si>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</si>
  <si>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</si>
  <si>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</si>
  <si>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</si>
  <si>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</si>
  <si>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</si>
  <si>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</si>
  <si>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</si>
  <si>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</si>
  <si>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</si>
  <si>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</si>
  <si>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</si>
  <si>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</si>
  <si>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</si>
  <si>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</si>
  <si>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</si>
  <si>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</si>
  <si>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</si>
  <si>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</si>
  <si>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</si>
  <si>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</si>
  <si>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</si>
  <si>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</si>
  <si>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</si>
  <si>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</si>
  <si>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</si>
  <si>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</si>
  <si>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</si>
  <si>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</si>
  <si>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</si>
  <si>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</si>
  <si>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</si>
  <si>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</si>
  <si>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</si>
  <si>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</si>
  <si>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</si>
  <si>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</si>
  <si>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</si>
  <si>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</si>
  <si>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</si>
  <si>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</si>
  <si>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</si>
  <si>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</si>
  <si>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</si>
  <si>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</si>
  <si>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</si>
  <si>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</si>
  <si>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</si>
  <si>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</si>
  <si>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</si>
  <si>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</si>
  <si>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</si>
  <si>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</si>
  <si>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</si>
  <si>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</si>
  <si>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</si>
  <si>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</si>
  <si>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</si>
  <si>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</si>
  <si>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</si>
  <si>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</si>
  <si>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</si>
  <si>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</si>
  <si>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</si>
  <si>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</si>
  <si>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</si>
  <si>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</si>
  <si>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</si>
  <si>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</si>
  <si>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</si>
  <si>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</si>
  <si>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</si>
  <si>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</si>
  <si>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</si>
  <si>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</si>
  <si>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</si>
  <si>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</si>
  <si>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</si>
  <si>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</si>
  <si>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</si>
  <si>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</si>
  <si>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</si>
  <si>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</si>
  <si>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</si>
  <si>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</si>
  <si>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</si>
  <si>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</si>
  <si>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</si>
  <si>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</si>
  <si>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</si>
  <si>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</si>
  <si>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</si>
  <si>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</si>
  <si>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</si>
  <si>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</si>
  <si>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</si>
  <si>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</si>
  <si>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</si>
  <si>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</si>
  <si>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</si>
  <si>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</si>
  <si>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</si>
  <si>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</si>
  <si>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</si>
  <si>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</si>
  <si>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</si>
  <si>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</si>
  <si>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</si>
  <si>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</si>
  <si>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</si>
  <si>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</si>
  <si>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</si>
  <si>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</si>
  <si>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</si>
  <si>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</si>
  <si>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</si>
  <si>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</si>
  <si>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</si>
  <si>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</si>
  <si>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</si>
  <si>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</si>
  <si>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</si>
  <si>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</si>
  <si>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</si>
  <si>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</si>
  <si>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</si>
  <si>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</si>
  <si>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</si>
  <si>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</si>
  <si>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</si>
  <si>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</si>
  <si>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</si>
  <si>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</si>
  <si>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</si>
  <si>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</si>
  <si>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</si>
  <si>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</si>
  <si>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</si>
  <si>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</si>
  <si>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</si>
  <si>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</si>
  <si>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</si>
  <si>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</si>
  <si>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</si>
  <si>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</si>
  <si>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</si>
  <si>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</si>
  <si>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</si>
  <si>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</si>
  <si>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</si>
  <si>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</si>
  <si>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</si>
  <si>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</si>
  <si>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</si>
  <si>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</si>
  <si>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</si>
  <si>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</si>
  <si>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</si>
  <si>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</si>
  <si>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</si>
  <si>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</si>
  <si>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</si>
  <si>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</si>
  <si>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</si>
  <si>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</si>
  <si>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</si>
  <si>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</si>
  <si>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</si>
  <si>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</si>
  <si>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</si>
  <si>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</si>
  <si>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</si>
  <si>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</si>
  <si>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</si>
  <si>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</si>
  <si>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</si>
  <si>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</si>
  <si>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</si>
  <si>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</si>
  <si>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</si>
  <si>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</si>
  <si>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</si>
  <si>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</si>
  <si>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</si>
  <si>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</si>
  <si>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</si>
  <si>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</si>
  <si>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</si>
  <si>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</si>
  <si>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</si>
  <si>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</si>
  <si>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</si>
  <si>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</si>
  <si>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</si>
  <si>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</si>
  <si>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</si>
  <si>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</si>
  <si>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</si>
  <si>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</si>
  <si>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</si>
  <si>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</si>
  <si>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</si>
  <si>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</si>
  <si>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</si>
  <si>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</si>
  <si>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</si>
  <si>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</si>
  <si>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</si>
  <si>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</si>
  <si>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</si>
  <si>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</si>
  <si>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</si>
  <si>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</si>
  <si>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</si>
  <si>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</si>
  <si>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</si>
  <si>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</si>
  <si>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</si>
  <si>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</si>
  <si>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</si>
  <si>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</si>
  <si>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</si>
  <si>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</si>
  <si>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</si>
  <si>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</si>
  <si>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</si>
  <si>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</si>
  <si>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</si>
  <si>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</si>
  <si>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</si>
  <si>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</si>
  <si>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</si>
  <si>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</si>
  <si>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</si>
  <si>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</si>
  <si>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</si>
  <si>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</si>
  <si>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</si>
  <si>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</si>
  <si>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</si>
  <si>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</si>
  <si>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</si>
  <si>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</si>
  <si>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</si>
  <si>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</si>
  <si>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</si>
  <si>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</si>
  <si>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</si>
  <si>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</si>
  <si>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</si>
  <si>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</si>
  <si>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</si>
  <si>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</si>
  <si>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</si>
  <si>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</si>
  <si>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</si>
  <si>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</si>
  <si>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</si>
  <si>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</si>
  <si>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</si>
  <si>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</si>
  <si>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</si>
  <si>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</si>
  <si>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</si>
  <si>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</si>
  <si>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</si>
  <si>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</si>
  <si>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</si>
  <si>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</si>
  <si>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</si>
  <si>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</si>
  <si>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</si>
  <si>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</si>
  <si>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</si>
  <si>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</si>
  <si>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</si>
  <si>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</si>
  <si>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</si>
  <si>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</si>
  <si>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</si>
  <si>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</si>
  <si>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</si>
  <si>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</si>
  <si>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</si>
  <si>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</si>
  <si>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</si>
  <si>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</si>
  <si>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</si>
  <si>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</si>
  <si>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</si>
  <si>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</si>
  <si>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</si>
  <si>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</si>
  <si>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</si>
  <si>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</si>
  <si>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</si>
  <si>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</si>
  <si>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</si>
  <si>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</si>
  <si>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</si>
  <si>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</si>
  <si>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</si>
  <si>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</si>
  <si>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</si>
  <si>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</si>
  <si>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</si>
  <si>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</si>
  <si>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</si>
  <si>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</si>
  <si>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</si>
  <si>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</si>
  <si>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</si>
  <si>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</si>
  <si>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</si>
  <si>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</si>
  <si>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</si>
  <si>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</si>
  <si>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</si>
  <si>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</si>
  <si>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</si>
  <si>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531676</t>
  </si>
  <si>
    <t>INE554H01021</t>
  </si>
  <si>
    <t>VAGHANI TECHNO- BUILD LIMITED</t>
  </si>
  <si>
    <t>30-09-2023</t>
  </si>
  <si>
    <t>GOVIND JIVRAJBHAI VAGHANI</t>
  </si>
  <si>
    <t>AAWPV3231A</t>
  </si>
  <si>
    <t>KANTILAL MANILAL SAVLA</t>
  </si>
  <si>
    <t>AADPS8593H</t>
  </si>
  <si>
    <t>Gunvanti Popatlal Gala</t>
  </si>
  <si>
    <t>AEWPG7368B</t>
  </si>
  <si>
    <t>Kartik Popatlal Gala</t>
  </si>
  <si>
    <t>AEWPG7372P</t>
  </si>
  <si>
    <t>MEET GOVIND VAGHANI</t>
  </si>
  <si>
    <t>AJQPV1536K</t>
  </si>
  <si>
    <t>KIRTI GOVIND VAGHANI</t>
  </si>
  <si>
    <t>ACHPV8174F</t>
  </si>
  <si>
    <t>VASANT MEGHJI RAJYAGOR</t>
  </si>
  <si>
    <t>MACHHINDRA NARAYAN KOLI</t>
  </si>
  <si>
    <t>SWEETU RAMESH UKANI</t>
  </si>
  <si>
    <t>SWATI PRAGNESH JOSHI</t>
  </si>
  <si>
    <t>AABPR3789E</t>
  </si>
  <si>
    <t>AMJPK7954Q</t>
  </si>
  <si>
    <t>AAIPU9305Q</t>
  </si>
  <si>
    <t>AKBPJ1939N</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</si>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</sst>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0" fontId="0" fillId="8" borderId="4" xfId="0" applyFill="1" applyBorder="1" applyAlignment="1" applyProtection="1">
      <alignment horizontal="left"/>
      <protection locked="0"/>
    </xf>
    <xf numFmtId="0" fontId="0" fillId="8" borderId="4" xfId="0" applyFill="1" applyBorder="1" applyAlignment="1" applyProtection="1">
      <alignment horizontal="right"/>
      <protection locked="0"/>
    </xf>
    <xf numFmtId="164" fontId="0" fillId="13" borderId="4" xfId="0" applyNumberFormat="1" applyFill="1" applyBorder="1" applyAlignment="1" applyProtection="1">
      <alignment horizontal="right"/>
    </xf>
    <xf numFmtId="164" fontId="0" fillId="11" borderId="4" xfId="0" applyNumberFormat="1" applyFill="1" applyBorder="1" applyAlignment="1" applyProtection="1">
      <alignment horizontal="right"/>
      <protection hidden="1"/>
    </xf>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Protection="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6E5F32DC-F974-BE41-1F2B-19585F9E53B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2C032AA7-2628-8BEC-4144-4F476BF4D1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1384300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128E6543-AD3C-1C19-6CC4-84959692AAD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1384300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44B42E98-BA38-6A6D-9E51-2813C5445FA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1384300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418FF6B3-CDF5-8E5C-27CB-A5857323C3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1384300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CE740B38-BF9B-264C-806B-B8928C226AC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1384300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C57FF3C2-3A26-DF1B-54B8-3B8092D2B7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1384300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CD3EF860-25CD-4C7A-891D-15B6386DD11C}"/>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1384300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2B84D87A-8380-8912-43CC-CBAE0CE7C4EC}"/>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17</xdr:row>
          <xdr:rowOff>63500</xdr:rowOff>
        </xdr:from>
        <xdr:to>
          <xdr:col>23</xdr:col>
          <xdr:colOff>1384300</xdr:colOff>
          <xdr:row>17</xdr:row>
          <xdr:rowOff>266700</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C8819F4-D943-A35C-3F3B-86FFEA8411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264160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8D7AF807-43B2-DEE4-7F56-E9C917155AB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46.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1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F12" sqref="F12:I12"/>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388" t="s">
        <v>396</v>
      </c>
      <c r="F6" s="389"/>
      <c r="G6" s="389"/>
      <c r="H6" s="389"/>
      <c r="I6" s="390"/>
    </row>
    <row r="7" spans="4:10" ht="14.5">
      <c r="E7" s="214" t="s">
        <v>397</v>
      </c>
      <c r="F7" s="391" t="s">
        <v>398</v>
      </c>
      <c r="G7" s="392"/>
      <c r="H7" s="392"/>
      <c r="I7" s="393"/>
    </row>
    <row r="8" spans="4:10" ht="14.5">
      <c r="E8" s="214" t="s">
        <v>399</v>
      </c>
      <c r="F8" s="391" t="s">
        <v>400</v>
      </c>
      <c r="G8" s="394"/>
      <c r="H8" s="394"/>
      <c r="I8" s="395"/>
    </row>
    <row r="9" spans="4:10" ht="14.5">
      <c r="E9" s="214" t="s">
        <v>401</v>
      </c>
      <c r="F9" s="391" t="s">
        <v>402</v>
      </c>
      <c r="G9" s="394"/>
      <c r="H9" s="394"/>
      <c r="I9" s="395"/>
    </row>
    <row r="10" spans="4:10" ht="14.5">
      <c r="E10" s="214" t="s">
        <v>403</v>
      </c>
      <c r="F10" s="391" t="s">
        <v>583</v>
      </c>
      <c r="G10" s="394"/>
      <c r="H10" s="394"/>
      <c r="I10" s="395"/>
    </row>
    <row r="11" spans="4:10" ht="14.5">
      <c r="E11" s="214" t="s">
        <v>582</v>
      </c>
      <c r="F11" s="391" t="s">
        <v>431</v>
      </c>
      <c r="G11" s="394"/>
      <c r="H11" s="394"/>
      <c r="I11" s="395"/>
    </row>
    <row r="12" spans="4:10" ht="14.5">
      <c r="E12" s="214" t="s">
        <v>586</v>
      </c>
      <c r="F12" s="391" t="s">
        <v>587</v>
      </c>
      <c r="G12" s="394"/>
      <c r="H12" s="394"/>
      <c r="I12" s="395"/>
    </row>
    <row r="13" spans="4:10" ht="14.5">
      <c r="I13" s="213"/>
    </row>
    <row r="14" spans="4:10" ht="14.5">
      <c r="I14" s="213"/>
    </row>
    <row r="15" spans="4:10" ht="14.5">
      <c r="D15" s="396" t="s">
        <v>404</v>
      </c>
      <c r="E15" s="397"/>
      <c r="F15" s="397"/>
      <c r="G15" s="397"/>
      <c r="H15" s="397"/>
      <c r="I15" s="397"/>
      <c r="J15" s="398"/>
    </row>
    <row r="16" spans="4:10" ht="27.75" customHeight="1">
      <c r="D16" s="399" t="s">
        <v>405</v>
      </c>
      <c r="E16" s="399"/>
      <c r="F16" s="399"/>
      <c r="G16" s="399"/>
      <c r="H16" s="399"/>
      <c r="I16" s="399"/>
      <c r="J16" s="399"/>
    </row>
    <row r="17" spans="4:10" ht="45" customHeight="1">
      <c r="D17" s="400" t="s">
        <v>406</v>
      </c>
      <c r="E17" s="400"/>
      <c r="F17" s="400"/>
      <c r="G17" s="400"/>
      <c r="H17" s="400"/>
      <c r="I17" s="400"/>
      <c r="J17" s="400"/>
    </row>
    <row r="18" spans="4:10" ht="14.5">
      <c r="D18" s="215"/>
      <c r="E18" s="215"/>
      <c r="F18" s="215"/>
      <c r="G18" s="215"/>
      <c r="H18" s="215"/>
      <c r="I18" s="216"/>
      <c r="J18" s="215"/>
    </row>
    <row r="19" spans="4:10" ht="14.5">
      <c r="I19" s="213"/>
    </row>
    <row r="20" spans="4:10">
      <c r="D20" s="379" t="s">
        <v>407</v>
      </c>
      <c r="E20" s="380"/>
      <c r="F20" s="380"/>
      <c r="G20" s="380"/>
      <c r="H20" s="380"/>
      <c r="I20" s="380"/>
      <c r="J20" s="381"/>
    </row>
    <row r="21" spans="4:10" ht="18" customHeight="1">
      <c r="D21" s="401" t="s">
        <v>408</v>
      </c>
      <c r="E21" s="402"/>
      <c r="F21" s="402"/>
      <c r="G21" s="402"/>
      <c r="H21" s="402"/>
      <c r="I21" s="402"/>
      <c r="J21" s="403"/>
    </row>
    <row r="22" spans="4:10" ht="16.5" customHeight="1">
      <c r="D22" s="404" t="s">
        <v>409</v>
      </c>
      <c r="E22" s="405"/>
      <c r="F22" s="405"/>
      <c r="G22" s="405"/>
      <c r="H22" s="405"/>
      <c r="I22" s="405"/>
      <c r="J22" s="406"/>
    </row>
    <row r="23" spans="4:10" ht="16.5" customHeight="1">
      <c r="D23" s="365" t="s">
        <v>410</v>
      </c>
      <c r="E23" s="366"/>
      <c r="F23" s="366"/>
      <c r="G23" s="366"/>
      <c r="H23" s="366"/>
      <c r="I23" s="366"/>
      <c r="J23" s="367"/>
    </row>
    <row r="24" spans="4:10" ht="18.75" customHeight="1">
      <c r="D24" s="365" t="s">
        <v>411</v>
      </c>
      <c r="E24" s="366"/>
      <c r="F24" s="366"/>
      <c r="G24" s="366"/>
      <c r="H24" s="366"/>
      <c r="I24" s="366"/>
      <c r="J24" s="367"/>
    </row>
    <row r="25" spans="4:10" ht="28.5" customHeight="1">
      <c r="D25" s="368" t="s">
        <v>412</v>
      </c>
      <c r="E25" s="369"/>
      <c r="F25" s="369"/>
      <c r="G25" s="369"/>
      <c r="H25" s="369"/>
      <c r="I25" s="369"/>
      <c r="J25" s="370"/>
    </row>
    <row r="26" spans="4:10" ht="14.5">
      <c r="I26" s="213"/>
    </row>
    <row r="27" spans="4:10" ht="14.5">
      <c r="I27" s="213"/>
    </row>
    <row r="28" spans="4:10">
      <c r="D28" s="385" t="s">
        <v>413</v>
      </c>
      <c r="E28" s="386"/>
      <c r="F28" s="386"/>
      <c r="G28" s="386"/>
      <c r="H28" s="386"/>
      <c r="I28" s="386"/>
      <c r="J28" s="387"/>
    </row>
    <row r="29" spans="4:10" ht="14.5">
      <c r="D29" s="217">
        <v>1</v>
      </c>
      <c r="E29" s="377" t="s">
        <v>414</v>
      </c>
      <c r="F29" s="378"/>
      <c r="G29" s="378"/>
      <c r="H29" s="378"/>
      <c r="I29" s="378"/>
      <c r="J29" s="220" t="s">
        <v>415</v>
      </c>
    </row>
    <row r="30" spans="4:10" ht="14.5">
      <c r="D30" s="217">
        <v>2</v>
      </c>
      <c r="E30" s="377" t="s">
        <v>432</v>
      </c>
      <c r="F30" s="378"/>
      <c r="G30" s="378"/>
      <c r="H30" s="378"/>
      <c r="I30" s="378"/>
      <c r="J30" s="220" t="s">
        <v>432</v>
      </c>
    </row>
    <row r="31" spans="4:10" ht="14.5">
      <c r="D31" s="217">
        <v>3</v>
      </c>
      <c r="E31" s="377" t="s">
        <v>433</v>
      </c>
      <c r="F31" s="378"/>
      <c r="G31" s="378"/>
      <c r="H31" s="378"/>
      <c r="I31" s="378"/>
      <c r="J31" s="220" t="s">
        <v>433</v>
      </c>
    </row>
    <row r="32" spans="4:10" ht="14.5">
      <c r="D32" s="217">
        <v>4</v>
      </c>
      <c r="E32" s="377" t="s">
        <v>434</v>
      </c>
      <c r="F32" s="378"/>
      <c r="G32" s="378"/>
      <c r="H32" s="378"/>
      <c r="I32" s="378"/>
      <c r="J32" s="220" t="s">
        <v>434</v>
      </c>
    </row>
    <row r="33" spans="4:10" ht="14.5">
      <c r="D33" s="217">
        <v>5</v>
      </c>
      <c r="E33" s="377" t="s">
        <v>848</v>
      </c>
      <c r="F33" s="378"/>
      <c r="G33" s="378"/>
      <c r="H33" s="378"/>
      <c r="I33" s="378"/>
      <c r="J33" s="220" t="s">
        <v>848</v>
      </c>
    </row>
    <row r="34" spans="4:10" ht="14.5">
      <c r="D34" s="218"/>
      <c r="E34" s="218"/>
      <c r="F34" s="218"/>
      <c r="G34" s="218"/>
      <c r="H34" s="218"/>
      <c r="I34" s="219"/>
      <c r="J34" s="218"/>
    </row>
    <row r="35" spans="4:10" ht="14.5">
      <c r="D35" s="218"/>
      <c r="E35" s="218"/>
      <c r="F35" s="218"/>
      <c r="G35" s="218"/>
      <c r="H35" s="218"/>
      <c r="I35" s="219"/>
      <c r="J35" s="218"/>
    </row>
    <row r="36" spans="4:10">
      <c r="D36" s="379" t="s">
        <v>580</v>
      </c>
      <c r="E36" s="380"/>
      <c r="F36" s="380"/>
      <c r="G36" s="380"/>
      <c r="H36" s="380"/>
      <c r="I36" s="380"/>
      <c r="J36" s="381"/>
    </row>
    <row r="37" spans="4:10" ht="30" customHeight="1">
      <c r="D37" s="382" t="s">
        <v>581</v>
      </c>
      <c r="E37" s="383"/>
      <c r="F37" s="383"/>
      <c r="G37" s="383"/>
      <c r="H37" s="383"/>
      <c r="I37" s="383"/>
      <c r="J37" s="384"/>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79" t="s">
        <v>584</v>
      </c>
      <c r="E41" s="380"/>
      <c r="F41" s="380"/>
      <c r="G41" s="380"/>
      <c r="H41" s="380"/>
      <c r="I41" s="380"/>
      <c r="J41" s="381"/>
    </row>
    <row r="42" spans="4:10" ht="60" customHeight="1">
      <c r="D42" s="411" t="s">
        <v>435</v>
      </c>
      <c r="E42" s="412"/>
      <c r="F42" s="412"/>
      <c r="G42" s="412"/>
      <c r="H42" s="412"/>
      <c r="I42" s="412"/>
      <c r="J42" s="413"/>
    </row>
    <row r="43" spans="4:10" ht="49.5" customHeight="1">
      <c r="D43" s="414" t="s">
        <v>416</v>
      </c>
      <c r="E43" s="415"/>
      <c r="F43" s="415"/>
      <c r="G43" s="415"/>
      <c r="H43" s="415"/>
      <c r="I43" s="415"/>
      <c r="J43" s="416"/>
    </row>
    <row r="44" spans="4:10" ht="53.25" customHeight="1">
      <c r="D44" s="414" t="s">
        <v>417</v>
      </c>
      <c r="E44" s="415"/>
      <c r="F44" s="415"/>
      <c r="G44" s="415"/>
      <c r="H44" s="415"/>
      <c r="I44" s="415"/>
      <c r="J44" s="416"/>
    </row>
    <row r="45" spans="4:10" ht="30" customHeight="1">
      <c r="D45" s="401" t="s">
        <v>418</v>
      </c>
      <c r="E45" s="417"/>
      <c r="F45" s="417"/>
      <c r="G45" s="417"/>
      <c r="H45" s="417"/>
      <c r="I45" s="417"/>
      <c r="J45" s="418"/>
    </row>
    <row r="46" spans="4:10" ht="56.25" customHeight="1">
      <c r="D46" s="371" t="s">
        <v>419</v>
      </c>
      <c r="E46" s="372"/>
      <c r="F46" s="372"/>
      <c r="G46" s="372"/>
      <c r="H46" s="372"/>
      <c r="I46" s="372"/>
      <c r="J46" s="373"/>
    </row>
    <row r="47" spans="4:10" ht="84.75" customHeight="1">
      <c r="D47" s="371" t="s">
        <v>420</v>
      </c>
      <c r="E47" s="372"/>
      <c r="F47" s="372"/>
      <c r="G47" s="372"/>
      <c r="H47" s="372"/>
      <c r="I47" s="372"/>
      <c r="J47" s="373"/>
    </row>
    <row r="48" spans="4:10" ht="61.5" customHeight="1">
      <c r="D48" s="374" t="s">
        <v>421</v>
      </c>
      <c r="E48" s="375"/>
      <c r="F48" s="375"/>
      <c r="G48" s="375"/>
      <c r="H48" s="375"/>
      <c r="I48" s="375"/>
      <c r="J48" s="376"/>
    </row>
    <row r="49" spans="4:10" ht="14.5">
      <c r="I49" s="213"/>
    </row>
    <row r="50" spans="4:10" ht="14.5">
      <c r="I50" s="213"/>
    </row>
    <row r="51" spans="4:10">
      <c r="D51" s="385" t="s">
        <v>585</v>
      </c>
      <c r="E51" s="386"/>
      <c r="F51" s="386"/>
      <c r="G51" s="386"/>
      <c r="H51" s="386"/>
      <c r="I51" s="386"/>
      <c r="J51" s="387"/>
    </row>
    <row r="52" spans="4:10" ht="20.149999999999999" customHeight="1">
      <c r="D52" s="408" t="s">
        <v>422</v>
      </c>
      <c r="E52" s="408"/>
      <c r="F52" s="408"/>
      <c r="G52" s="408"/>
      <c r="H52" s="408"/>
      <c r="I52" s="408"/>
      <c r="J52" s="408"/>
    </row>
    <row r="53" spans="4:10" ht="20.149999999999999" customHeight="1">
      <c r="D53" s="408" t="s">
        <v>423</v>
      </c>
      <c r="E53" s="408"/>
      <c r="F53" s="408"/>
      <c r="G53" s="408"/>
      <c r="H53" s="408"/>
      <c r="I53" s="408"/>
      <c r="J53" s="408"/>
    </row>
    <row r="54" spans="4:10" ht="20.149999999999999" customHeight="1">
      <c r="D54" s="408" t="s">
        <v>424</v>
      </c>
      <c r="E54" s="408"/>
      <c r="F54" s="408"/>
      <c r="G54" s="408"/>
      <c r="H54" s="408"/>
      <c r="I54" s="408"/>
      <c r="J54" s="408"/>
    </row>
    <row r="55" spans="4:10" ht="42" customHeight="1">
      <c r="D55" s="408" t="s">
        <v>425</v>
      </c>
      <c r="E55" s="408"/>
      <c r="F55" s="408"/>
      <c r="G55" s="408"/>
      <c r="H55" s="408"/>
      <c r="I55" s="408"/>
      <c r="J55" s="408"/>
    </row>
    <row r="56" spans="4:10" ht="38.25" customHeight="1">
      <c r="D56" s="408" t="s">
        <v>426</v>
      </c>
      <c r="E56" s="408"/>
      <c r="F56" s="408"/>
      <c r="G56" s="408"/>
      <c r="H56" s="408"/>
      <c r="I56" s="408"/>
      <c r="J56" s="408"/>
    </row>
    <row r="57" spans="4:10" ht="38.25" customHeight="1">
      <c r="D57" s="409" t="s">
        <v>427</v>
      </c>
      <c r="E57" s="408"/>
      <c r="F57" s="408"/>
      <c r="G57" s="408"/>
      <c r="H57" s="408"/>
      <c r="I57" s="408"/>
      <c r="J57" s="408"/>
    </row>
    <row r="58" spans="4:10" ht="38.25" customHeight="1">
      <c r="D58" s="409" t="s">
        <v>428</v>
      </c>
      <c r="E58" s="408"/>
      <c r="F58" s="408"/>
      <c r="G58" s="408"/>
      <c r="H58" s="408"/>
      <c r="I58" s="408"/>
      <c r="J58" s="408"/>
    </row>
    <row r="59" spans="4:10" ht="25.5" customHeight="1">
      <c r="D59" s="410" t="s">
        <v>429</v>
      </c>
      <c r="E59" s="407"/>
      <c r="F59" s="407"/>
      <c r="G59" s="407"/>
      <c r="H59" s="407"/>
      <c r="I59" s="407"/>
      <c r="J59" s="407"/>
    </row>
    <row r="60" spans="4:10" ht="27.75" customHeight="1">
      <c r="D60" s="407" t="s">
        <v>430</v>
      </c>
      <c r="E60" s="407"/>
      <c r="F60" s="407"/>
      <c r="G60" s="407"/>
      <c r="H60" s="407"/>
      <c r="I60" s="407"/>
      <c r="J60" s="407"/>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abSelected="1" topLeftCell="D5" workbookViewId="0">
      <selection activeCell="F4" sqref="F4"/>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20" t="s">
        <v>90</v>
      </c>
      <c r="F5" s="421"/>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104</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540"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19"/>
      <c r="F18" s="419"/>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I3HavGszsMXIRno+1eH4ruT97ogRZ8sd1Mtl9raLv5y4jxpjrWR+UX+YqGQKxa/oQujhCu3el13epD0DafxDmw==" saltValue="COCMQAJiTm0lHZwKG2SBFA=="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G16" sqref="G16:I16"/>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49999999999999" customHeight="1">
      <c r="D9" s="22">
        <v>1</v>
      </c>
      <c r="E9" s="264" t="s">
        <v>108</v>
      </c>
      <c r="F9" s="171" t="s">
        <v>104</v>
      </c>
      <c r="G9" s="541" t="s">
        <v>104</v>
      </c>
      <c r="H9" s="541" t="s">
        <v>104</v>
      </c>
      <c r="I9" s="541" t="s">
        <v>104</v>
      </c>
      <c r="M9">
        <v>1</v>
      </c>
      <c r="N9">
        <v>1</v>
      </c>
      <c r="O9">
        <v>1</v>
      </c>
      <c r="P9">
        <v>1</v>
      </c>
      <c r="R9" t="s">
        <v>495</v>
      </c>
      <c r="S9" t="s">
        <v>496</v>
      </c>
      <c r="T9" t="s">
        <v>497</v>
      </c>
      <c r="U9" t="s">
        <v>498</v>
      </c>
    </row>
    <row r="10" spans="1:21" ht="20.149999999999999" customHeight="1">
      <c r="D10" s="23">
        <v>2</v>
      </c>
      <c r="E10" s="265" t="s">
        <v>109</v>
      </c>
      <c r="F10" s="172" t="s">
        <v>104</v>
      </c>
      <c r="G10" s="542" t="s">
        <v>104</v>
      </c>
      <c r="H10" s="542" t="s">
        <v>104</v>
      </c>
      <c r="I10" s="542" t="s">
        <v>104</v>
      </c>
      <c r="M10">
        <v>1</v>
      </c>
      <c r="N10">
        <v>1</v>
      </c>
      <c r="O10">
        <v>1</v>
      </c>
      <c r="P10">
        <v>1</v>
      </c>
      <c r="R10" t="s">
        <v>499</v>
      </c>
      <c r="S10" t="s">
        <v>500</v>
      </c>
      <c r="T10" t="s">
        <v>501</v>
      </c>
      <c r="U10" t="s">
        <v>502</v>
      </c>
    </row>
    <row r="11" spans="1:21" ht="20.149999999999999" customHeight="1">
      <c r="D11" s="23">
        <v>3</v>
      </c>
      <c r="E11" s="265" t="s">
        <v>110</v>
      </c>
      <c r="F11" s="172" t="s">
        <v>104</v>
      </c>
      <c r="G11" s="542" t="s">
        <v>104</v>
      </c>
      <c r="H11" s="542" t="s">
        <v>104</v>
      </c>
      <c r="I11" s="542" t="s">
        <v>104</v>
      </c>
      <c r="M11">
        <v>1</v>
      </c>
      <c r="N11">
        <v>1</v>
      </c>
      <c r="O11">
        <v>1</v>
      </c>
      <c r="P11">
        <v>1</v>
      </c>
      <c r="R11" t="s">
        <v>503</v>
      </c>
      <c r="S11" t="s">
        <v>504</v>
      </c>
      <c r="T11" t="s">
        <v>505</v>
      </c>
      <c r="U11" t="s">
        <v>506</v>
      </c>
    </row>
    <row r="12" spans="1:21" ht="29">
      <c r="D12" s="23">
        <v>4</v>
      </c>
      <c r="E12" s="265" t="s">
        <v>111</v>
      </c>
      <c r="F12" s="172" t="s">
        <v>104</v>
      </c>
      <c r="G12" s="542" t="s">
        <v>104</v>
      </c>
      <c r="H12" s="542" t="s">
        <v>104</v>
      </c>
      <c r="I12" s="542" t="s">
        <v>104</v>
      </c>
      <c r="M12">
        <v>1</v>
      </c>
      <c r="N12">
        <v>1</v>
      </c>
      <c r="O12">
        <v>1</v>
      </c>
      <c r="P12">
        <v>1</v>
      </c>
      <c r="R12" t="s">
        <v>507</v>
      </c>
      <c r="S12" t="s">
        <v>508</v>
      </c>
      <c r="T12" t="s">
        <v>509</v>
      </c>
      <c r="U12" t="s">
        <v>510</v>
      </c>
    </row>
    <row r="13" spans="1:21" ht="21.75" customHeight="1">
      <c r="D13" s="23">
        <v>5</v>
      </c>
      <c r="E13" s="265" t="s">
        <v>112</v>
      </c>
      <c r="F13" s="172" t="s">
        <v>104</v>
      </c>
      <c r="G13" s="542" t="s">
        <v>104</v>
      </c>
      <c r="H13" s="543" t="s">
        <v>104</v>
      </c>
      <c r="I13" s="543" t="s">
        <v>104</v>
      </c>
      <c r="M13">
        <v>1</v>
      </c>
      <c r="N13">
        <v>1</v>
      </c>
      <c r="O13">
        <v>1</v>
      </c>
      <c r="P13">
        <v>1</v>
      </c>
      <c r="R13" t="s">
        <v>511</v>
      </c>
      <c r="S13" t="s">
        <v>512</v>
      </c>
      <c r="T13" t="s">
        <v>513</v>
      </c>
      <c r="U13" t="s">
        <v>514</v>
      </c>
    </row>
    <row r="14" spans="1:21" s="17" customFormat="1" ht="20.149999999999999" customHeight="1">
      <c r="A14"/>
      <c r="B14"/>
      <c r="C14"/>
      <c r="D14" s="85">
        <v>6</v>
      </c>
      <c r="E14" s="266" t="s">
        <v>113</v>
      </c>
      <c r="F14" s="259" t="s">
        <v>104</v>
      </c>
      <c r="G14" s="544" t="s">
        <v>104</v>
      </c>
      <c r="H14" s="547"/>
      <c r="I14" s="548"/>
      <c r="M14" s="17">
        <v>1</v>
      </c>
      <c r="N14" s="17">
        <v>1</v>
      </c>
      <c r="O14" s="17">
        <v>0</v>
      </c>
      <c r="P14" s="17">
        <v>0</v>
      </c>
      <c r="R14" s="17" t="s">
        <v>515</v>
      </c>
      <c r="S14" s="17" t="s">
        <v>516</v>
      </c>
      <c r="T14" s="17" t="s">
        <v>517</v>
      </c>
      <c r="U14" s="17" t="s">
        <v>518</v>
      </c>
    </row>
    <row r="15" spans="1:21" s="17" customFormat="1" ht="20.149999999999999" customHeight="1">
      <c r="A15"/>
      <c r="B15"/>
      <c r="C15"/>
      <c r="D15" s="85">
        <v>7</v>
      </c>
      <c r="E15" s="265" t="s">
        <v>381</v>
      </c>
      <c r="F15" s="309" t="s">
        <v>104</v>
      </c>
      <c r="G15" s="545" t="s">
        <v>104</v>
      </c>
      <c r="H15" s="546" t="s">
        <v>104</v>
      </c>
      <c r="I15" s="546"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22"/>
      <c r="H16" s="423"/>
      <c r="I16" s="424"/>
      <c r="R16" s="169" t="s">
        <v>600</v>
      </c>
    </row>
  </sheetData>
  <sheetProtection algorithmName="SHA-512" hashValue="9s2eA2D9dWUJpycaPU7Wo0Phm8e961Z5SefKjP6E9KAvzp5seEXnE84mssGBw3wzN6VhgVce98NCQCNceY+ArQ==" saltValue="HXbQuRfkFS6ds3SB9d4TtA=="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Q18" sqref="Q18"/>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31" t="s">
        <v>146</v>
      </c>
      <c r="F8" s="432"/>
      <c r="G8" s="432"/>
      <c r="H8" s="432"/>
      <c r="I8" s="432"/>
      <c r="J8" s="432"/>
      <c r="K8" s="432"/>
      <c r="L8" s="432"/>
      <c r="M8" s="432"/>
      <c r="N8" s="432"/>
      <c r="O8" s="432"/>
      <c r="P8" s="432"/>
      <c r="Q8" s="432"/>
      <c r="R8" s="432"/>
      <c r="S8" s="432"/>
      <c r="T8" s="432"/>
      <c r="U8" s="432"/>
      <c r="V8" s="432"/>
      <c r="W8" s="432"/>
      <c r="X8" s="432"/>
      <c r="Y8" s="432"/>
      <c r="Z8" s="432"/>
      <c r="AA8" s="432"/>
      <c r="AB8" s="433"/>
    </row>
    <row r="9" spans="5:28" ht="22.5" customHeight="1">
      <c r="E9" s="434" t="s">
        <v>374</v>
      </c>
      <c r="F9" s="435"/>
      <c r="G9" s="435"/>
      <c r="H9" s="435"/>
      <c r="I9" s="435"/>
      <c r="J9" s="435"/>
      <c r="K9" s="435"/>
      <c r="L9" s="435"/>
      <c r="M9" s="435"/>
      <c r="N9" s="435"/>
      <c r="O9" s="435"/>
      <c r="P9" s="435"/>
      <c r="Q9" s="435"/>
      <c r="R9" s="435"/>
      <c r="S9" s="435"/>
      <c r="T9" s="435"/>
      <c r="U9" s="435"/>
      <c r="V9" s="435"/>
      <c r="W9" s="435"/>
      <c r="X9" s="435"/>
      <c r="Y9" s="435"/>
      <c r="Z9" s="435"/>
      <c r="AA9" s="435"/>
      <c r="AB9" s="436"/>
    </row>
    <row r="10" spans="5:28" ht="27" customHeight="1">
      <c r="E10" s="429" t="s">
        <v>132</v>
      </c>
      <c r="F10" s="429" t="s">
        <v>133</v>
      </c>
      <c r="G10" s="429" t="s">
        <v>2</v>
      </c>
      <c r="H10" s="429" t="s">
        <v>3</v>
      </c>
      <c r="I10" s="429" t="s">
        <v>4</v>
      </c>
      <c r="J10" s="429" t="s">
        <v>5</v>
      </c>
      <c r="K10" s="429" t="s">
        <v>6</v>
      </c>
      <c r="L10" s="429" t="s">
        <v>7</v>
      </c>
      <c r="M10" s="440" t="s">
        <v>134</v>
      </c>
      <c r="N10" s="441"/>
      <c r="O10" s="441"/>
      <c r="P10" s="442"/>
      <c r="Q10" s="429" t="s">
        <v>9</v>
      </c>
      <c r="R10" s="443" t="s">
        <v>447</v>
      </c>
      <c r="S10" s="429" t="s">
        <v>116</v>
      </c>
      <c r="T10" s="429" t="s">
        <v>11</v>
      </c>
      <c r="U10" s="425" t="s">
        <v>12</v>
      </c>
      <c r="V10" s="426"/>
      <c r="W10" s="425" t="s">
        <v>13</v>
      </c>
      <c r="X10" s="426"/>
      <c r="Y10" s="429" t="s">
        <v>14</v>
      </c>
      <c r="Z10" s="437" t="s">
        <v>708</v>
      </c>
      <c r="AA10" s="438"/>
      <c r="AB10" s="439"/>
    </row>
    <row r="11" spans="5:28" ht="24" customHeight="1">
      <c r="E11" s="430"/>
      <c r="F11" s="430"/>
      <c r="G11" s="430"/>
      <c r="H11" s="430"/>
      <c r="I11" s="430"/>
      <c r="J11" s="430"/>
      <c r="K11" s="430"/>
      <c r="L11" s="430"/>
      <c r="M11" s="437" t="s">
        <v>328</v>
      </c>
      <c r="N11" s="438"/>
      <c r="O11" s="439"/>
      <c r="P11" s="430" t="s">
        <v>135</v>
      </c>
      <c r="Q11" s="430"/>
      <c r="R11" s="443"/>
      <c r="S11" s="430"/>
      <c r="T11" s="430"/>
      <c r="U11" s="427"/>
      <c r="V11" s="428"/>
      <c r="W11" s="427"/>
      <c r="X11" s="428"/>
      <c r="Y11" s="430"/>
      <c r="Z11" s="437" t="s">
        <v>709</v>
      </c>
      <c r="AA11" s="438"/>
      <c r="AB11" s="439"/>
    </row>
    <row r="12" spans="5:28" ht="79.5" customHeight="1">
      <c r="E12" s="430"/>
      <c r="F12" s="430"/>
      <c r="G12" s="430"/>
      <c r="H12" s="430"/>
      <c r="I12" s="430"/>
      <c r="J12" s="430"/>
      <c r="K12" s="430"/>
      <c r="L12" s="430"/>
      <c r="M12" s="27" t="s">
        <v>17</v>
      </c>
      <c r="N12" s="55" t="s">
        <v>18</v>
      </c>
      <c r="O12" s="55" t="s">
        <v>19</v>
      </c>
      <c r="P12" s="430"/>
      <c r="Q12" s="430"/>
      <c r="R12" s="429"/>
      <c r="S12" s="430"/>
      <c r="T12" s="430"/>
      <c r="U12" s="27" t="s">
        <v>20</v>
      </c>
      <c r="V12" s="27" t="s">
        <v>21</v>
      </c>
      <c r="W12" s="27" t="s">
        <v>20</v>
      </c>
      <c r="X12" s="27" t="s">
        <v>21</v>
      </c>
      <c r="Y12" s="430"/>
      <c r="Z12" s="345" t="s">
        <v>710</v>
      </c>
      <c r="AA12" s="345" t="s">
        <v>711</v>
      </c>
      <c r="AB12" s="345" t="s">
        <v>712</v>
      </c>
    </row>
    <row r="13" spans="5:28" ht="20.149999999999999" customHeight="1">
      <c r="E13" s="53" t="s">
        <v>136</v>
      </c>
      <c r="F13" s="46" t="s">
        <v>137</v>
      </c>
      <c r="G13" s="65">
        <f>+IFERROR(IF(COUNT('Shareholding Pattern'!H26),('Shareholding Pattern'!H26),""),"")</f>
        <v>6</v>
      </c>
      <c r="H13" s="65">
        <f>+IFERROR(IF(COUNT('Shareholding Pattern'!I26),('Shareholding Pattern'!I26),""),"")</f>
        <v>3718669</v>
      </c>
      <c r="I13" s="65" t="str">
        <f>+IFERROR(IF(COUNT('Shareholding Pattern'!J26),('Shareholding Pattern'!J26),""),"")</f>
        <v/>
      </c>
      <c r="J13" s="65" t="str">
        <f>+IFERROR(IF(COUNT('Shareholding Pattern'!K26),('Shareholding Pattern'!K26),""),"")</f>
        <v/>
      </c>
      <c r="K13" s="65">
        <f>+IFERROR(IF(COUNT('Shareholding Pattern'!L26),('Shareholding Pattern'!L26),""),"")</f>
        <v>3718669</v>
      </c>
      <c r="L13" s="160">
        <f>+IFERROR(IF(COUNT('Shareholding Pattern'!M26),('Shareholding Pattern'!M26),""),"")</f>
        <v>71.239999999999995</v>
      </c>
      <c r="M13" s="66">
        <f>+IFERROR(IF(COUNT('Shareholding Pattern'!N26),('Shareholding Pattern'!N26),""),"")</f>
        <v>3718669</v>
      </c>
      <c r="N13" s="119" t="str">
        <f>+IFERROR(IF(COUNT('Shareholding Pattern'!O26),('Shareholding Pattern'!O26),""),"")</f>
        <v/>
      </c>
      <c r="O13" s="119">
        <f>+IFERROR(IF(COUNT('Shareholding Pattern'!P26),('Shareholding Pattern'!P26),""),"")</f>
        <v>3718669</v>
      </c>
      <c r="P13" s="160">
        <f>+IFERROR(IF(COUNT('Shareholding Pattern'!Q26),('Shareholding Pattern'!Q26),""),"")</f>
        <v>71.239999999999995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71.239999999999995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3718669</v>
      </c>
      <c r="Z13" s="346"/>
      <c r="AA13" s="347"/>
      <c r="AB13" s="348"/>
    </row>
    <row r="14" spans="5:28" ht="20.149999999999999" customHeight="1">
      <c r="E14" s="53" t="s">
        <v>138</v>
      </c>
      <c r="F14" s="45" t="s">
        <v>139</v>
      </c>
      <c r="G14" s="65">
        <f>+IFERROR(IF(COUNT('Shareholding Pattern'!H71),('Shareholding Pattern'!H71),""),"")</f>
        <v>1313</v>
      </c>
      <c r="H14" s="65">
        <f>+IFERROR(IF(COUNT('Shareholding Pattern'!I71),('Shareholding Pattern'!I71),""),"")</f>
        <v>1501331</v>
      </c>
      <c r="I14" s="65" t="str">
        <f>+IFERROR(IF(COUNT('Shareholding Pattern'!J71),('Shareholding Pattern'!J71),""),"")</f>
        <v/>
      </c>
      <c r="J14" s="65" t="str">
        <f>+IFERROR(IF(COUNT('Shareholding Pattern'!K71),('Shareholding Pattern'!K71),""),"")</f>
        <v/>
      </c>
      <c r="K14" s="65">
        <f>+IFERROR(IF(COUNT('Shareholding Pattern'!L71),('Shareholding Pattern'!L71),""),"")</f>
        <v>1501331</v>
      </c>
      <c r="L14" s="160">
        <f>+IFERROR(IF(COUNT('Shareholding Pattern'!M71),('Shareholding Pattern'!M71),""),"")</f>
        <v>28.76</v>
      </c>
      <c r="M14" s="231">
        <f>+IFERROR(IF(COUNT('Shareholding Pattern'!N71),('Shareholding Pattern'!N71),""),"")</f>
        <v>1501331</v>
      </c>
      <c r="N14" s="119" t="str">
        <f>+IFERROR(IF(COUNT('Shareholding Pattern'!O71),('Shareholding Pattern'!O71),""),"")</f>
        <v/>
      </c>
      <c r="O14" s="119">
        <f>+IFERROR(IF(COUNT('Shareholding Pattern'!P71),('Shareholding Pattern'!P71),""),"")</f>
        <v>1501331</v>
      </c>
      <c r="P14" s="160">
        <f>+IFERROR(IF(COUNT('Shareholding Pattern'!Q71),('Shareholding Pattern'!Q71),""),"")</f>
        <v>28.76</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28.76</v>
      </c>
      <c r="U14" s="65" t="str">
        <f>+IFERROR(IF(COUNT('Shareholding Pattern'!V71),('Shareholding Pattern'!V71),""),"")</f>
        <v/>
      </c>
      <c r="V14" s="160" t="str">
        <f>+IFERROR(IF(COUNT('Shareholding Pattern'!W71),('Shareholding Pattern'!W71),""),"")</f>
        <v/>
      </c>
      <c r="W14" s="249"/>
      <c r="X14" s="250"/>
      <c r="Y14" s="65">
        <f>+IFERROR(IF(COUNT('Shareholding Pattern'!Z71),('Shareholding Pattern'!Z71),""),"")</f>
        <v>1315198</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5">
      <c r="E18" s="47"/>
      <c r="F18" s="56" t="s">
        <v>19</v>
      </c>
      <c r="G18" s="67">
        <f>+IFERROR(IF(COUNT('Shareholding Pattern'!H79),('Shareholding Pattern'!H79),""),"")</f>
        <v>1319</v>
      </c>
      <c r="H18" s="67">
        <f>+IFERROR(IF(COUNT('Shareholding Pattern'!I79),('Shareholding Pattern'!I79),""),"")</f>
        <v>5220000</v>
      </c>
      <c r="I18" s="67" t="str">
        <f>+IFERROR(IF(COUNT('Shareholding Pattern'!J79),('Shareholding Pattern'!J79),""),"")</f>
        <v/>
      </c>
      <c r="J18" s="67" t="str">
        <f>+IFERROR(IF(COUNT('Shareholding Pattern'!K79),('Shareholding Pattern'!K79),""),"")</f>
        <v/>
      </c>
      <c r="K18" s="67">
        <f>+IFERROR(IF(COUNT('Shareholding Pattern'!L79),('Shareholding Pattern'!L79),""),"")</f>
        <v>5220000</v>
      </c>
      <c r="L18" s="238">
        <f>+IFERROR(IF(COUNT('Shareholding Pattern'!M79),('Shareholding Pattern'!M79),""),"")</f>
        <v>100</v>
      </c>
      <c r="M18" s="230">
        <f>+IFERROR(IF(COUNT('Shareholding Pattern'!N79),('Shareholding Pattern'!N79),""),"")</f>
        <v>5220000</v>
      </c>
      <c r="N18" s="295" t="str">
        <f>+IFERROR(IF(COUNT('Shareholding Pattern'!O79),('Shareholding Pattern'!O79),""),"")</f>
        <v/>
      </c>
      <c r="O18" s="295">
        <f>+IFERROR(IF(COUNT('Shareholding Pattern'!P79),('Shareholding Pattern'!P79),""),"")</f>
        <v>5220000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5033867</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56" activePane="bottomRight" state="frozen"/>
      <selection activeCell="C7" sqref="C7"/>
      <selection pane="topRight" activeCell="F7" sqref="F7"/>
      <selection pane="bottomLeft" activeCell="C12" sqref="C12"/>
      <selection pane="bottomRight" activeCell="F56" sqref="F56"/>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73" t="s">
        <v>115</v>
      </c>
      <c r="F9" s="468" t="s">
        <v>0</v>
      </c>
      <c r="G9" s="469"/>
      <c r="H9" s="467" t="s">
        <v>2</v>
      </c>
      <c r="I9" s="467" t="s">
        <v>3</v>
      </c>
      <c r="J9" s="467" t="s">
        <v>4</v>
      </c>
      <c r="K9" s="430" t="s">
        <v>5</v>
      </c>
      <c r="L9" s="430" t="s">
        <v>6</v>
      </c>
      <c r="M9" s="444" t="s">
        <v>7</v>
      </c>
      <c r="N9" s="437" t="s">
        <v>8</v>
      </c>
      <c r="O9" s="438"/>
      <c r="P9" s="438"/>
      <c r="Q9" s="439"/>
      <c r="R9" s="467" t="s">
        <v>9</v>
      </c>
      <c r="S9" s="483" t="s">
        <v>447</v>
      </c>
      <c r="T9" s="467" t="s">
        <v>116</v>
      </c>
      <c r="U9" s="492" t="s">
        <v>11</v>
      </c>
      <c r="V9" s="430" t="s">
        <v>12</v>
      </c>
      <c r="W9" s="430"/>
      <c r="X9" s="430" t="s">
        <v>13</v>
      </c>
      <c r="Y9" s="430"/>
      <c r="Z9" s="467" t="s">
        <v>14</v>
      </c>
      <c r="AA9" s="499" t="s">
        <v>708</v>
      </c>
      <c r="AB9" s="500"/>
      <c r="AC9" s="501"/>
    </row>
    <row r="10" spans="5:58" ht="28.5" customHeight="1">
      <c r="E10" s="474"/>
      <c r="F10" s="470"/>
      <c r="G10" s="471"/>
      <c r="H10" s="467"/>
      <c r="I10" s="467"/>
      <c r="J10" s="467"/>
      <c r="K10" s="430"/>
      <c r="L10" s="430"/>
      <c r="M10" s="444"/>
      <c r="N10" s="437" t="s">
        <v>15</v>
      </c>
      <c r="O10" s="438"/>
      <c r="P10" s="439"/>
      <c r="Q10" s="444" t="s">
        <v>16</v>
      </c>
      <c r="R10" s="467"/>
      <c r="S10" s="484"/>
      <c r="T10" s="467"/>
      <c r="U10" s="492"/>
      <c r="V10" s="430"/>
      <c r="W10" s="430"/>
      <c r="X10" s="430"/>
      <c r="Y10" s="430"/>
      <c r="Z10" s="467"/>
      <c r="AA10" s="437" t="s">
        <v>709</v>
      </c>
      <c r="AB10" s="438"/>
      <c r="AC10" s="439"/>
    </row>
    <row r="11" spans="5:58" ht="113.25" customHeight="1">
      <c r="E11" s="475"/>
      <c r="F11" s="425"/>
      <c r="G11" s="426"/>
      <c r="H11" s="467"/>
      <c r="I11" s="467"/>
      <c r="J11" s="467"/>
      <c r="K11" s="430"/>
      <c r="L11" s="430"/>
      <c r="M11" s="444"/>
      <c r="N11" s="55" t="s">
        <v>17</v>
      </c>
      <c r="O11" s="55" t="s">
        <v>18</v>
      </c>
      <c r="P11" s="122" t="s">
        <v>19</v>
      </c>
      <c r="Q11" s="444"/>
      <c r="R11" s="467"/>
      <c r="S11" s="485"/>
      <c r="T11" s="467"/>
      <c r="U11" s="492"/>
      <c r="V11" s="55" t="s">
        <v>20</v>
      </c>
      <c r="W11" s="55" t="s">
        <v>21</v>
      </c>
      <c r="X11" s="122" t="s">
        <v>20</v>
      </c>
      <c r="Y11" s="55" t="s">
        <v>21</v>
      </c>
      <c r="Z11" s="467"/>
      <c r="AA11" s="55" t="s">
        <v>710</v>
      </c>
      <c r="AB11" s="55" t="s">
        <v>711</v>
      </c>
      <c r="AC11" s="55" t="s">
        <v>712</v>
      </c>
    </row>
    <row r="12" spans="5:58" ht="18.75" customHeight="1">
      <c r="E12" s="98" t="s">
        <v>22</v>
      </c>
      <c r="F12" s="502" t="s">
        <v>23</v>
      </c>
      <c r="G12" s="503"/>
      <c r="H12" s="503"/>
      <c r="I12" s="503"/>
      <c r="J12" s="503"/>
      <c r="K12" s="503"/>
      <c r="L12" s="503"/>
      <c r="M12" s="503"/>
      <c r="N12" s="503"/>
      <c r="O12" s="503"/>
      <c r="P12" s="503"/>
      <c r="Q12" s="503"/>
      <c r="R12" s="503"/>
      <c r="S12" s="503"/>
      <c r="T12" s="503"/>
      <c r="U12" s="503"/>
      <c r="V12" s="503"/>
      <c r="W12" s="503"/>
      <c r="X12" s="503"/>
      <c r="Y12" s="503"/>
      <c r="Z12" s="503"/>
      <c r="AA12" s="503"/>
      <c r="AB12" s="503"/>
      <c r="AC12" s="504"/>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49999999999999" customHeight="1">
      <c r="E14" s="87" t="s">
        <v>26</v>
      </c>
      <c r="F14" s="192" t="s">
        <v>27</v>
      </c>
      <c r="G14" s="190"/>
      <c r="H14" s="162">
        <f>IFERROR(IF(COUNT(IndHUF!$AD$13),IF(IndHUF!$AD$13=0,"0",IndHUF!$AD$13),""),"")</f>
        <v>6</v>
      </c>
      <c r="I14" s="280">
        <f>+IF(COUNT(IndHUF!H22),IndHUF!H22,"")</f>
        <v>3718669</v>
      </c>
      <c r="J14" s="280" t="str">
        <f>+IF(COUNT(IndHUF!I22),IndHUF!I22,"")</f>
        <v/>
      </c>
      <c r="K14" s="111" t="str">
        <f>+IF(COUNT(IndHUF!J22),IndHUF!J22,"")</f>
        <v/>
      </c>
      <c r="L14" s="111">
        <f>+IF(COUNT(IndHUF!K22),IndHUF!K22,"")</f>
        <v>3718669</v>
      </c>
      <c r="M14" s="144">
        <f>+IFERROR(IF(COUNT(L14),ROUND(L14/'Shareholding Pattern'!$L$78*100,2),""),0)</f>
        <v>71.239999999999995</v>
      </c>
      <c r="N14" s="161">
        <f>+IF(COUNT(+IndHUF!M22),SUM(+IndHUF!M22),"")</f>
        <v>3718669</v>
      </c>
      <c r="O14" s="161" t="str">
        <f>+IF(COUNT(+IndHUF!N22),SUM(+IndHUF!N22),"")</f>
        <v/>
      </c>
      <c r="P14" s="280">
        <f>+IF(COUNT(IndHUF!O22),IndHUF!O22,"")</f>
        <v>3718669</v>
      </c>
      <c r="Q14" s="144">
        <f>+IF(COUNT(IndHUF!P22),IndHUF!P22,"")</f>
        <v>71.239999999999995</v>
      </c>
      <c r="R14" s="280" t="str">
        <f>+IF(COUNT(IndHUF!Q22),IndHUF!Q22,"")</f>
        <v/>
      </c>
      <c r="S14" s="280" t="str">
        <f>+IF(COUNT(IndHUF!R22),IndHUF!R22,"")</f>
        <v/>
      </c>
      <c r="T14" s="280" t="str">
        <f>+IF(COUNT(IndHUF!S22),IndHUF!S22,"")</f>
        <v/>
      </c>
      <c r="U14" s="112">
        <f>+IFERROR(IF(COUNT(L14,T14),ROUND(SUM(L14,T14)/SUM('Shareholding Pattern'!$L$78,'Shareholding Pattern'!$T$78)*100,2),""),0)</f>
        <v>71.239999999999995</v>
      </c>
      <c r="V14" s="173" t="str">
        <f>+IF(COUNT(IndHUF!U22),IndHUF!U22,"")</f>
        <v/>
      </c>
      <c r="W14" s="157" t="str">
        <f>+IFERROR(IF(COUNT(V14),ROUND(SUM(V14)/SUM(L14)*100,2),""),0)</f>
        <v/>
      </c>
      <c r="X14" s="173" t="str">
        <f>+IF(COUNT(IndHUF!W22),IndHUF!W22,"")</f>
        <v/>
      </c>
      <c r="Y14" s="112" t="str">
        <f>+IFERROR(IF(COUNT(X14),ROUND(SUM(X14)/SUM(L14)*100,2),""),0)</f>
        <v/>
      </c>
      <c r="Z14" s="280">
        <f>+IF(COUNT(IndHUF!Y22),IndHUF!Y22,"")</f>
        <v>3718669</v>
      </c>
      <c r="AA14" s="493"/>
      <c r="AB14" s="494"/>
      <c r="AC14" s="495"/>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61"/>
      <c r="AB15" s="462"/>
      <c r="AC15" s="463"/>
      <c r="AH15" t="s">
        <v>193</v>
      </c>
      <c r="AR15" t="s">
        <v>167</v>
      </c>
      <c r="AX15" t="s">
        <v>193</v>
      </c>
      <c r="AZ15" t="s">
        <v>330</v>
      </c>
      <c r="BF15" t="s">
        <v>284</v>
      </c>
    </row>
    <row r="16" spans="5:58" ht="20.149999999999999"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61"/>
      <c r="AB16" s="462"/>
      <c r="AC16" s="463"/>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61"/>
      <c r="AB17" s="462"/>
      <c r="AC17" s="463"/>
      <c r="AH17" t="s">
        <v>286</v>
      </c>
      <c r="AR17" t="s">
        <v>169</v>
      </c>
      <c r="AX17" t="s">
        <v>286</v>
      </c>
      <c r="AZ17" t="s">
        <v>332</v>
      </c>
      <c r="BF17" t="s">
        <v>315</v>
      </c>
    </row>
    <row r="18" spans="5:58" ht="20.149999999999999" customHeight="1">
      <c r="E18" s="450" t="s">
        <v>35</v>
      </c>
      <c r="F18" s="450"/>
      <c r="G18" s="450"/>
      <c r="H18" s="52">
        <f>+IFERROR(IF(COUNT(H14:H17),ROUND(SUM(H14:H17),0),""),"")</f>
        <v>6</v>
      </c>
      <c r="I18" s="52">
        <f t="shared" ref="I18:Z18" si="2">+IFERROR(IF(COUNT(I14:I17),ROUND(SUM(I14:I17),0),""),"")</f>
        <v>3718669</v>
      </c>
      <c r="J18" s="52" t="str">
        <f t="shared" si="2"/>
        <v/>
      </c>
      <c r="K18" s="4" t="str">
        <f t="shared" si="2"/>
        <v/>
      </c>
      <c r="L18" s="52">
        <f t="shared" si="2"/>
        <v>3718669</v>
      </c>
      <c r="M18" s="146">
        <f>+IFERROR(IF(COUNT(L18),ROUND(L18/'Shareholding Pattern'!$L$78*100,2),""),0)</f>
        <v>71.239999999999995</v>
      </c>
      <c r="N18" s="119">
        <f t="shared" si="2"/>
        <v>3718669</v>
      </c>
      <c r="O18" s="119" t="str">
        <f t="shared" si="2"/>
        <v/>
      </c>
      <c r="P18" s="52">
        <f t="shared" si="2"/>
        <v>3718669</v>
      </c>
      <c r="Q18" s="154">
        <f>IFERROR(IF(COUNT(P18),ROUND(P18/$P$79*100,2),""),0)</f>
        <v>71.239999999999995</v>
      </c>
      <c r="R18" s="52" t="str">
        <f t="shared" si="2"/>
        <v/>
      </c>
      <c r="S18" s="52" t="str">
        <f t="shared" si="2"/>
        <v/>
      </c>
      <c r="T18" s="52" t="str">
        <f t="shared" si="2"/>
        <v/>
      </c>
      <c r="U18" s="115">
        <f>+IFERROR(IF(COUNT(L18,T18),ROUND(SUM(L18,T18)/SUM('Shareholding Pattern'!$L$78,'Shareholding Pattern'!$T$78)*100,2),""),0)</f>
        <v>71.239999999999995</v>
      </c>
      <c r="V18" s="52" t="str">
        <f t="shared" si="2"/>
        <v/>
      </c>
      <c r="W18" s="158" t="str">
        <f>+IFERROR(IF(COUNT(V18),ROUND(SUM(V18)/SUM(L18)*100,2),""),0)</f>
        <v/>
      </c>
      <c r="X18" s="52" t="str">
        <f t="shared" si="2"/>
        <v/>
      </c>
      <c r="Y18" s="116" t="str">
        <f>+IFERROR(IF(COUNT(X18),ROUND(SUM(X18)/SUM(L18)*100,2),""),0)</f>
        <v/>
      </c>
      <c r="Z18" s="52">
        <f t="shared" si="2"/>
        <v>3718669</v>
      </c>
      <c r="AA18" s="464"/>
      <c r="AB18" s="465"/>
      <c r="AC18" s="466"/>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64"/>
      <c r="AB19" s="465"/>
      <c r="AC19" s="466"/>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61"/>
      <c r="AB20" s="462"/>
      <c r="AC20" s="463"/>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1"/>
      <c r="AB21" s="462"/>
      <c r="AC21" s="463"/>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1"/>
      <c r="AB22" s="462"/>
      <c r="AC22" s="463"/>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1"/>
      <c r="AB23" s="462"/>
      <c r="AC23" s="463"/>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1"/>
      <c r="AB24" s="462"/>
      <c r="AC24" s="463"/>
      <c r="AH24" t="s">
        <v>289</v>
      </c>
      <c r="AR24" t="s">
        <v>175</v>
      </c>
    </row>
    <row r="25" spans="5:58" ht="20.149999999999999" customHeight="1">
      <c r="E25" s="450" t="s">
        <v>43</v>
      </c>
      <c r="F25" s="450"/>
      <c r="G25" s="450"/>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64"/>
      <c r="AB25" s="465"/>
      <c r="AC25" s="466"/>
      <c r="AR25" t="s">
        <v>176</v>
      </c>
    </row>
    <row r="26" spans="5:58" ht="36.75" customHeight="1">
      <c r="E26" s="451" t="s">
        <v>88</v>
      </c>
      <c r="F26" s="451"/>
      <c r="G26" s="451"/>
      <c r="H26" s="136">
        <f t="shared" ref="H26:Z26" si="6">+IFERROR(IF(COUNT(H18,H25),ROUND(SUM(H18,H25),0),""),"")</f>
        <v>6</v>
      </c>
      <c r="I26" s="136">
        <f t="shared" si="6"/>
        <v>3718669</v>
      </c>
      <c r="J26" s="136" t="str">
        <f t="shared" si="6"/>
        <v/>
      </c>
      <c r="K26" s="134" t="str">
        <f t="shared" si="6"/>
        <v/>
      </c>
      <c r="L26" s="136">
        <f t="shared" si="6"/>
        <v>3718669</v>
      </c>
      <c r="M26" s="146">
        <f>+IFERROR(IF(COUNT(L26),ROUND(L26/'Shareholding Pattern'!$L$78*100,2),""),0)</f>
        <v>71.239999999999995</v>
      </c>
      <c r="N26" s="135">
        <f t="shared" si="6"/>
        <v>3718669</v>
      </c>
      <c r="O26" s="135" t="str">
        <f t="shared" si="6"/>
        <v/>
      </c>
      <c r="P26" s="136">
        <f t="shared" si="6"/>
        <v>3718669</v>
      </c>
      <c r="Q26" s="154">
        <f>IFERROR(IF(COUNT(P26),ROUND(P26/$P$79*100,2),""),0)</f>
        <v>71.239999999999995</v>
      </c>
      <c r="R26" s="282" t="str">
        <f t="shared" si="6"/>
        <v/>
      </c>
      <c r="S26" s="282" t="str">
        <f t="shared" si="6"/>
        <v/>
      </c>
      <c r="T26" s="136" t="str">
        <f t="shared" si="6"/>
        <v/>
      </c>
      <c r="U26" s="115">
        <f>+IFERROR(IF(COUNT(L26,T26),ROUND(SUM(L26,T26)/SUM('Shareholding Pattern'!$L$78,'Shareholding Pattern'!$T$78)*100,2),""),0)</f>
        <v>71.239999999999995</v>
      </c>
      <c r="V26" s="136" t="str">
        <f t="shared" si="6"/>
        <v/>
      </c>
      <c r="W26" s="158" t="str">
        <f>+IFERROR(IF(COUNT(V26),ROUND(SUM(V26)/SUM(L26)*100,2),""),0)</f>
        <v/>
      </c>
      <c r="X26" s="136" t="str">
        <f t="shared" si="6"/>
        <v/>
      </c>
      <c r="Y26" s="116" t="str">
        <f t="shared" si="4"/>
        <v/>
      </c>
      <c r="Z26" s="136">
        <f t="shared" si="6"/>
        <v>3718669</v>
      </c>
      <c r="AA26" s="496"/>
      <c r="AB26" s="497"/>
      <c r="AC26" s="498"/>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49999999999999" customHeight="1">
      <c r="E29" s="86" t="s">
        <v>24</v>
      </c>
      <c r="F29" s="505" t="s">
        <v>655</v>
      </c>
      <c r="G29" s="506"/>
      <c r="H29" s="506"/>
      <c r="I29" s="506"/>
      <c r="J29" s="506"/>
      <c r="K29" s="506"/>
      <c r="L29" s="506"/>
      <c r="M29" s="506"/>
      <c r="N29" s="506"/>
      <c r="O29" s="506"/>
      <c r="P29" s="506"/>
      <c r="Q29" s="506"/>
      <c r="R29" s="506"/>
      <c r="S29" s="506"/>
      <c r="T29" s="506"/>
      <c r="U29" s="506"/>
      <c r="V29" s="506"/>
      <c r="W29" s="506"/>
      <c r="X29" s="506"/>
      <c r="Y29" s="506"/>
      <c r="Z29" s="506"/>
      <c r="AA29" s="506"/>
      <c r="AB29" s="506"/>
      <c r="AC29" s="507"/>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77"/>
      <c r="Y30" s="478"/>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79"/>
      <c r="Y31" s="480"/>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79"/>
      <c r="Y32" s="480"/>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79"/>
      <c r="Y33" s="480"/>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79"/>
      <c r="Y34" s="480"/>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79"/>
      <c r="Y35" s="480"/>
      <c r="Z35" s="240"/>
      <c r="AA35" s="240"/>
      <c r="AB35" s="240"/>
      <c r="AC35" s="240"/>
      <c r="AH35" t="s">
        <v>296</v>
      </c>
      <c r="AR35" t="s">
        <v>182</v>
      </c>
      <c r="AX35" t="s">
        <v>296</v>
      </c>
      <c r="AZ35" t="s">
        <v>210</v>
      </c>
      <c r="BF35" t="s">
        <v>313</v>
      </c>
    </row>
    <row r="36" spans="5:58" ht="20.149999999999999"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79"/>
      <c r="Y36" s="480"/>
      <c r="Z36" s="240"/>
      <c r="AA36" s="240"/>
      <c r="AB36" s="240"/>
      <c r="AC36" s="240"/>
      <c r="AH36" t="s">
        <v>826</v>
      </c>
      <c r="AR36" t="s">
        <v>720</v>
      </c>
      <c r="AX36" t="s">
        <v>826</v>
      </c>
      <c r="AZ36" t="s">
        <v>747</v>
      </c>
      <c r="BF36" t="s">
        <v>746</v>
      </c>
    </row>
    <row r="37" spans="5:58" ht="20.149999999999999"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79"/>
      <c r="Y37" s="480"/>
      <c r="Z37" s="240"/>
      <c r="AA37" s="240"/>
      <c r="AB37" s="240"/>
      <c r="AC37" s="240"/>
      <c r="AH37" t="s">
        <v>827</v>
      </c>
      <c r="AR37" t="s">
        <v>721</v>
      </c>
      <c r="AX37" t="s">
        <v>827</v>
      </c>
      <c r="AZ37" t="s">
        <v>749</v>
      </c>
      <c r="BF37" t="s">
        <v>748</v>
      </c>
    </row>
    <row r="38" spans="5:58" ht="20.149999999999999"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79"/>
      <c r="Y38" s="480"/>
      <c r="Z38" s="240"/>
      <c r="AA38" s="240"/>
      <c r="AB38" s="240"/>
      <c r="AC38" s="240"/>
      <c r="AH38" t="s">
        <v>197</v>
      </c>
      <c r="AR38" t="s">
        <v>183</v>
      </c>
      <c r="AX38" t="s">
        <v>197</v>
      </c>
      <c r="AZ38" t="s">
        <v>331</v>
      </c>
      <c r="BF38" t="s">
        <v>314</v>
      </c>
    </row>
    <row r="39" spans="5:58" ht="20.149999999999999"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79"/>
      <c r="Y39" s="480"/>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79"/>
      <c r="Y40" s="480"/>
      <c r="Z40" s="240"/>
      <c r="AA40" s="240"/>
      <c r="AB40" s="240"/>
      <c r="AC40" s="240"/>
      <c r="AH40" t="s">
        <v>297</v>
      </c>
      <c r="AR40" t="s">
        <v>723</v>
      </c>
      <c r="AX40" t="s">
        <v>297</v>
      </c>
      <c r="AZ40" t="s">
        <v>753</v>
      </c>
      <c r="BF40" t="s">
        <v>751</v>
      </c>
    </row>
    <row r="41" spans="5:58" ht="20.149999999999999" customHeight="1">
      <c r="E41" s="450" t="s">
        <v>56</v>
      </c>
      <c r="F41" s="450"/>
      <c r="G41" s="450"/>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81"/>
      <c r="Y41" s="482"/>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53" t="s">
        <v>656</v>
      </c>
      <c r="G42" s="454"/>
      <c r="H42" s="454"/>
      <c r="I42" s="454"/>
      <c r="J42" s="454"/>
      <c r="K42" s="454"/>
      <c r="L42" s="454"/>
      <c r="M42" s="454"/>
      <c r="N42" s="454"/>
      <c r="O42" s="454"/>
      <c r="P42" s="454"/>
      <c r="Q42" s="454"/>
      <c r="R42" s="454"/>
      <c r="S42" s="454"/>
      <c r="T42" s="454"/>
      <c r="U42" s="454"/>
      <c r="V42" s="454"/>
      <c r="W42" s="454"/>
      <c r="X42" s="454"/>
      <c r="Y42" s="454"/>
      <c r="Z42" s="454"/>
      <c r="AA42" s="454"/>
      <c r="AB42" s="454"/>
      <c r="AC42" s="455"/>
    </row>
    <row r="43" spans="5:58" ht="20.149999999999999"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77"/>
      <c r="Y43" s="478"/>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79"/>
      <c r="Y44" s="480"/>
      <c r="Z44" s="240"/>
      <c r="AA44" s="240"/>
      <c r="AB44" s="240"/>
      <c r="AC44" s="240"/>
      <c r="AH44" t="s">
        <v>292</v>
      </c>
      <c r="AR44" t="s">
        <v>180</v>
      </c>
      <c r="AX44" t="s">
        <v>292</v>
      </c>
      <c r="AZ44" t="s">
        <v>208</v>
      </c>
      <c r="BF44" t="s">
        <v>311</v>
      </c>
    </row>
    <row r="45" spans="5:58" ht="20.149999999999999"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79"/>
      <c r="Y45" s="480"/>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79"/>
      <c r="Y46" s="480"/>
      <c r="Z46" s="240"/>
      <c r="AA46" s="240"/>
      <c r="AB46" s="240"/>
      <c r="AC46" s="240"/>
      <c r="AH46" t="s">
        <v>293</v>
      </c>
      <c r="AR46" t="s">
        <v>726</v>
      </c>
      <c r="AX46" t="s">
        <v>293</v>
      </c>
      <c r="AZ46" t="s">
        <v>759</v>
      </c>
      <c r="BF46" t="s">
        <v>758</v>
      </c>
    </row>
    <row r="47" spans="5:58" ht="20.149999999999999"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79"/>
      <c r="Y47" s="480"/>
      <c r="Z47" s="240"/>
      <c r="AA47" s="240"/>
      <c r="AB47" s="240"/>
      <c r="AC47" s="240"/>
      <c r="AH47" t="s">
        <v>694</v>
      </c>
      <c r="AR47" t="s">
        <v>727</v>
      </c>
      <c r="AX47" t="s">
        <v>694</v>
      </c>
      <c r="AZ47" t="s">
        <v>761</v>
      </c>
      <c r="BF47" t="s">
        <v>760</v>
      </c>
    </row>
    <row r="48" spans="5:58" ht="29">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79"/>
      <c r="Y48" s="480"/>
      <c r="Z48" s="240"/>
      <c r="AA48" s="240"/>
      <c r="AB48" s="240"/>
      <c r="AC48" s="240"/>
      <c r="AH48" t="s">
        <v>798</v>
      </c>
      <c r="AR48" t="s">
        <v>184</v>
      </c>
      <c r="AX48" t="s">
        <v>798</v>
      </c>
      <c r="AZ48" t="s">
        <v>763</v>
      </c>
      <c r="BF48" t="s">
        <v>762</v>
      </c>
    </row>
    <row r="49" spans="5:58" ht="20.149999999999999"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79"/>
      <c r="Y49" s="480"/>
      <c r="Z49" s="240"/>
      <c r="AA49" s="240"/>
      <c r="AB49" s="240"/>
      <c r="AC49" s="240"/>
      <c r="AH49" t="s">
        <v>828</v>
      </c>
      <c r="AR49" t="s">
        <v>728</v>
      </c>
      <c r="AX49" t="s">
        <v>828</v>
      </c>
      <c r="AZ49" t="s">
        <v>765</v>
      </c>
      <c r="BF49" t="s">
        <v>764</v>
      </c>
    </row>
    <row r="50" spans="5:58" ht="20.149999999999999" customHeight="1">
      <c r="E50" s="450" t="s">
        <v>60</v>
      </c>
      <c r="F50" s="450"/>
      <c r="G50" s="450"/>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81"/>
      <c r="Y50" s="482"/>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53" t="s">
        <v>659</v>
      </c>
      <c r="G51" s="454"/>
      <c r="H51" s="454"/>
      <c r="I51" s="454"/>
      <c r="J51" s="454"/>
      <c r="K51" s="454"/>
      <c r="L51" s="454"/>
      <c r="M51" s="454"/>
      <c r="N51" s="454"/>
      <c r="O51" s="454"/>
      <c r="P51" s="454"/>
      <c r="Q51" s="454"/>
      <c r="R51" s="454"/>
      <c r="S51" s="454"/>
      <c r="T51" s="454"/>
      <c r="U51" s="454"/>
      <c r="V51" s="454"/>
      <c r="W51" s="454"/>
      <c r="X51" s="454"/>
      <c r="Y51" s="454"/>
      <c r="Z51" s="454"/>
      <c r="AA51" s="454"/>
      <c r="AB51" s="454"/>
      <c r="AC51" s="455"/>
    </row>
    <row r="52" spans="5:58" ht="20.149999999999999"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77"/>
      <c r="Y52" s="478"/>
      <c r="Z52" s="240"/>
      <c r="AA52" s="240"/>
      <c r="AB52" s="240"/>
      <c r="AC52" s="240"/>
      <c r="AH52" t="s">
        <v>194</v>
      </c>
      <c r="AR52" t="s">
        <v>729</v>
      </c>
      <c r="AX52" t="s">
        <v>194</v>
      </c>
      <c r="AZ52" t="s">
        <v>767</v>
      </c>
      <c r="BF52" t="s">
        <v>766</v>
      </c>
    </row>
    <row r="53" spans="5:58" ht="20.149999999999999"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79"/>
      <c r="Y53" s="480"/>
      <c r="Z53" s="240"/>
      <c r="AA53" s="240"/>
      <c r="AB53" s="240"/>
      <c r="AC53" s="240"/>
      <c r="AH53" t="s">
        <v>829</v>
      </c>
      <c r="AR53" t="s">
        <v>730</v>
      </c>
      <c r="AX53" t="s">
        <v>829</v>
      </c>
      <c r="AZ53" t="s">
        <v>769</v>
      </c>
      <c r="BF53" t="s">
        <v>768</v>
      </c>
    </row>
    <row r="54" spans="5:58" ht="29">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79"/>
      <c r="Y54" s="480"/>
      <c r="Z54" s="240"/>
      <c r="AA54" s="240"/>
      <c r="AB54" s="240"/>
      <c r="AC54" s="240"/>
      <c r="AH54" t="s">
        <v>830</v>
      </c>
      <c r="AR54" t="s">
        <v>731</v>
      </c>
      <c r="AX54" t="s">
        <v>830</v>
      </c>
      <c r="AZ54" t="s">
        <v>771</v>
      </c>
      <c r="BF54" t="s">
        <v>770</v>
      </c>
    </row>
    <row r="55" spans="5:58" ht="20.149999999999999" customHeight="1">
      <c r="E55" s="450" t="s">
        <v>65</v>
      </c>
      <c r="F55" s="450"/>
      <c r="G55" s="450"/>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79"/>
      <c r="Y55" s="480"/>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4"/>
      <c r="I56" s="284"/>
      <c r="J56" s="284"/>
      <c r="K56" s="138"/>
      <c r="L56" s="138"/>
      <c r="M56" s="139"/>
      <c r="N56" s="140"/>
      <c r="O56" s="140"/>
      <c r="P56" s="284"/>
      <c r="Q56" s="139"/>
      <c r="R56" s="284"/>
      <c r="S56" s="284"/>
      <c r="T56" s="284"/>
      <c r="U56" s="138"/>
      <c r="V56" s="140"/>
      <c r="W56" s="141"/>
      <c r="X56" s="479"/>
      <c r="Y56" s="480"/>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79"/>
      <c r="Y57" s="480"/>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79"/>
      <c r="Y58" s="480"/>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79"/>
      <c r="Y59" s="480"/>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79"/>
      <c r="Y60" s="480"/>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79"/>
      <c r="Y61" s="480"/>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79"/>
      <c r="Y62" s="480"/>
      <c r="Z62" s="240"/>
      <c r="AA62" s="240"/>
      <c r="AB62" s="240"/>
      <c r="AC62" s="240"/>
      <c r="AH62" t="s">
        <v>835</v>
      </c>
      <c r="AR62" t="s">
        <v>737</v>
      </c>
      <c r="AX62" t="s">
        <v>835</v>
      </c>
      <c r="AZ62" t="s">
        <v>783</v>
      </c>
      <c r="BF62" t="s">
        <v>782</v>
      </c>
    </row>
    <row r="63" spans="5:58" ht="51.75" customHeight="1">
      <c r="E63" s="314" t="s">
        <v>51</v>
      </c>
      <c r="F63" s="312" t="s">
        <v>650</v>
      </c>
      <c r="H63" s="240">
        <v>1258</v>
      </c>
      <c r="I63" s="240">
        <v>743126</v>
      </c>
      <c r="J63" s="240"/>
      <c r="K63" s="240"/>
      <c r="L63" s="183">
        <f t="shared" si="40"/>
        <v>743126</v>
      </c>
      <c r="M63" s="339">
        <f>+IFERROR(IF(COUNT(L63),ROUND(L63/'Shareholding Pattern'!$L$78*100,2),""),"")</f>
        <v>14.24</v>
      </c>
      <c r="N63" s="240">
        <v>743126</v>
      </c>
      <c r="O63" s="240"/>
      <c r="P63" s="183">
        <f t="shared" si="38"/>
        <v>743126</v>
      </c>
      <c r="Q63" s="151">
        <f>+IFERROR(IF(COUNT(P63),ROUND(P63/'Shareholding Pattern'!$P$79*100,2),""),"")</f>
        <v>14.24</v>
      </c>
      <c r="R63" s="240"/>
      <c r="S63" s="240"/>
      <c r="T63" s="183" t="str">
        <f t="shared" si="41"/>
        <v/>
      </c>
      <c r="U63" s="180">
        <f>+IFERROR(IF(COUNT(L63,T63),ROUND(SUM(L63,T63)/SUM('Shareholding Pattern'!$L$78,'Shareholding Pattern'!$T$78)*100,2),""),"")</f>
        <v>14.24</v>
      </c>
      <c r="V63" s="240"/>
      <c r="W63" s="157" t="str">
        <f t="shared" si="39"/>
        <v/>
      </c>
      <c r="X63" s="479"/>
      <c r="Y63" s="480"/>
      <c r="Z63" s="240">
        <v>558553</v>
      </c>
      <c r="AA63" s="240">
        <v>0</v>
      </c>
      <c r="AB63" s="240">
        <v>0</v>
      </c>
      <c r="AC63" s="240">
        <v>0</v>
      </c>
      <c r="AH63" t="s">
        <v>195</v>
      </c>
      <c r="AR63" t="s">
        <v>738</v>
      </c>
      <c r="AX63" t="s">
        <v>195</v>
      </c>
      <c r="AZ63" t="s">
        <v>785</v>
      </c>
      <c r="BF63" t="s">
        <v>784</v>
      </c>
    </row>
    <row r="64" spans="5:58" ht="43.5" customHeight="1">
      <c r="E64" s="314" t="s">
        <v>53</v>
      </c>
      <c r="F64" s="199" t="s">
        <v>651</v>
      </c>
      <c r="H64" s="240">
        <v>7</v>
      </c>
      <c r="I64" s="240">
        <v>533339</v>
      </c>
      <c r="J64" s="240"/>
      <c r="K64" s="240"/>
      <c r="L64" s="183">
        <f t="shared" si="40"/>
        <v>533339</v>
      </c>
      <c r="M64" s="339">
        <f>+IFERROR(IF(COUNT(L64),ROUND(L64/'Shareholding Pattern'!$L$78*100,2),""),"")</f>
        <v>10.220000000000001</v>
      </c>
      <c r="N64" s="240">
        <v>533339</v>
      </c>
      <c r="O64" s="240"/>
      <c r="P64" s="183">
        <f t="shared" si="38"/>
        <v>533339</v>
      </c>
      <c r="Q64" s="151">
        <f>+IFERROR(IF(COUNT(P64),ROUND(P64/'Shareholding Pattern'!$P$79*100,2),""),"")</f>
        <v>10.220000000000001</v>
      </c>
      <c r="R64" s="240"/>
      <c r="S64" s="240"/>
      <c r="T64" s="183" t="str">
        <f t="shared" si="41"/>
        <v/>
      </c>
      <c r="U64" s="180">
        <f>+IFERROR(IF(COUNT(L64,T64),ROUND(SUM(L64,T64)/SUM('Shareholding Pattern'!$L$78,'Shareholding Pattern'!$T$78)*100,2),""),"")</f>
        <v>10.220000000000001</v>
      </c>
      <c r="V64" s="240"/>
      <c r="W64" s="157" t="str">
        <f t="shared" si="39"/>
        <v/>
      </c>
      <c r="X64" s="479"/>
      <c r="Y64" s="480"/>
      <c r="Z64" s="240">
        <v>533339</v>
      </c>
      <c r="AA64" s="240">
        <v>0</v>
      </c>
      <c r="AB64" s="240">
        <v>0</v>
      </c>
      <c r="AC64" s="240">
        <v>0</v>
      </c>
      <c r="AH64" t="s">
        <v>196</v>
      </c>
      <c r="AR64" t="s">
        <v>739</v>
      </c>
      <c r="AX64" t="s">
        <v>196</v>
      </c>
      <c r="AZ64" t="s">
        <v>787</v>
      </c>
      <c r="BF64" t="s">
        <v>786</v>
      </c>
    </row>
    <row r="65" spans="5:58" ht="43.5" customHeight="1">
      <c r="E65" s="314" t="s">
        <v>55</v>
      </c>
      <c r="F65" s="199" t="s">
        <v>668</v>
      </c>
      <c r="H65" s="240">
        <v>3</v>
      </c>
      <c r="I65" s="240">
        <v>1526</v>
      </c>
      <c r="J65" s="240"/>
      <c r="K65" s="240"/>
      <c r="L65" s="183">
        <f t="shared" si="40"/>
        <v>1526</v>
      </c>
      <c r="M65" s="339">
        <f>+IFERROR(IF(COUNT(L65),ROUND(L65/'Shareholding Pattern'!$L$78*100,2),""),"")</f>
        <v>0.03</v>
      </c>
      <c r="N65" s="240">
        <v>1526</v>
      </c>
      <c r="O65" s="240"/>
      <c r="P65" s="183">
        <f t="shared" si="38"/>
        <v>1526</v>
      </c>
      <c r="Q65" s="151">
        <f>+IFERROR(IF(COUNT(P65),ROUND(P65/'Shareholding Pattern'!$P$79*100,2),""),"")</f>
        <v>0.03</v>
      </c>
      <c r="R65" s="240"/>
      <c r="S65" s="240"/>
      <c r="T65" s="183" t="str">
        <f t="shared" si="41"/>
        <v/>
      </c>
      <c r="U65" s="180">
        <f>+IFERROR(IF(COUNT(L65,T65),ROUND(SUM(L65,T65)/SUM('Shareholding Pattern'!$L$78,'Shareholding Pattern'!$T$78)*100,2),""),"")</f>
        <v>0.03</v>
      </c>
      <c r="V65" s="240"/>
      <c r="W65" s="157" t="str">
        <f t="shared" si="39"/>
        <v/>
      </c>
      <c r="X65" s="479"/>
      <c r="Y65" s="480"/>
      <c r="Z65" s="240">
        <v>1526</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79"/>
      <c r="Y66" s="480"/>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79"/>
      <c r="Y67" s="480"/>
      <c r="Z67" s="240"/>
      <c r="AA67" s="240"/>
      <c r="AB67" s="240"/>
      <c r="AC67" s="240"/>
      <c r="AH67" t="s">
        <v>669</v>
      </c>
      <c r="AR67" t="s">
        <v>742</v>
      </c>
      <c r="AX67" t="s">
        <v>669</v>
      </c>
      <c r="AZ67" t="s">
        <v>793</v>
      </c>
      <c r="BF67" t="s">
        <v>792</v>
      </c>
    </row>
    <row r="68" spans="5:58" ht="39" customHeight="1">
      <c r="E68" s="314" t="s">
        <v>674</v>
      </c>
      <c r="F68" s="199" t="s">
        <v>440</v>
      </c>
      <c r="H68" s="240">
        <v>6</v>
      </c>
      <c r="I68" s="240">
        <v>20886</v>
      </c>
      <c r="J68" s="240"/>
      <c r="K68" s="240"/>
      <c r="L68" s="183">
        <f t="shared" si="40"/>
        <v>20886</v>
      </c>
      <c r="M68" s="339">
        <f>+IFERROR(IF(COUNT(L68),ROUND(L68/'Shareholding Pattern'!$L$78*100,2),""),"")</f>
        <v>0.4</v>
      </c>
      <c r="N68" s="240">
        <v>20886</v>
      </c>
      <c r="O68" s="240"/>
      <c r="P68" s="183">
        <f t="shared" si="38"/>
        <v>20886</v>
      </c>
      <c r="Q68" s="151">
        <f>+IFERROR(IF(COUNT(P68),ROUND(P68/'Shareholding Pattern'!$P$79*100,2),""),"")</f>
        <v>0.4</v>
      </c>
      <c r="R68" s="240"/>
      <c r="S68" s="240"/>
      <c r="T68" s="183" t="str">
        <f t="shared" si="41"/>
        <v/>
      </c>
      <c r="U68" s="180">
        <f>+IFERROR(IF(COUNT(L68,T68),ROUND(SUM(L68,T68)/SUM('Shareholding Pattern'!$L$78,'Shareholding Pattern'!$T$78)*100,2),""),"")</f>
        <v>0.4</v>
      </c>
      <c r="V68" s="240"/>
      <c r="W68" s="157" t="str">
        <f t="shared" si="39"/>
        <v/>
      </c>
      <c r="X68" s="479"/>
      <c r="Y68" s="480"/>
      <c r="Z68" s="240">
        <v>19326</v>
      </c>
      <c r="AA68" s="240">
        <v>0</v>
      </c>
      <c r="AB68" s="240">
        <v>0</v>
      </c>
      <c r="AC68" s="240">
        <v>0</v>
      </c>
      <c r="AH68" t="s">
        <v>440</v>
      </c>
      <c r="AR68" t="s">
        <v>743</v>
      </c>
      <c r="AX68" t="s">
        <v>440</v>
      </c>
      <c r="AZ68" t="s">
        <v>795</v>
      </c>
      <c r="BF68" t="s">
        <v>794</v>
      </c>
    </row>
    <row r="69" spans="5:58" ht="20.149999999999999" customHeight="1">
      <c r="E69" s="314" t="s">
        <v>675</v>
      </c>
      <c r="F69" s="200" t="s">
        <v>33</v>
      </c>
      <c r="H69" s="240">
        <v>39</v>
      </c>
      <c r="I69" s="240">
        <v>202454</v>
      </c>
      <c r="J69" s="240"/>
      <c r="K69" s="240"/>
      <c r="L69" s="183">
        <f t="shared" si="40"/>
        <v>202454</v>
      </c>
      <c r="M69" s="339">
        <f>+IFERROR(IF(COUNT(L69),ROUND(L69/'Shareholding Pattern'!$L$78*100,2),""),"")</f>
        <v>3.88</v>
      </c>
      <c r="N69" s="240">
        <v>202454</v>
      </c>
      <c r="O69" s="240"/>
      <c r="P69" s="183">
        <f t="shared" si="38"/>
        <v>202454</v>
      </c>
      <c r="Q69" s="151">
        <f>+IFERROR(IF(COUNT(P69),ROUND(P69/'Shareholding Pattern'!$P$79*100,2),""),"")</f>
        <v>3.88</v>
      </c>
      <c r="R69" s="240"/>
      <c r="S69" s="240"/>
      <c r="T69" s="183" t="str">
        <f t="shared" si="41"/>
        <v/>
      </c>
      <c r="U69" s="180">
        <f>+IFERROR(IF(COUNT(L69,T69),ROUND(SUM(L69,T69)/SUM('Shareholding Pattern'!$L$78,'Shareholding Pattern'!$T$78)*100,2),""),"")</f>
        <v>3.88</v>
      </c>
      <c r="V69" s="240"/>
      <c r="W69" s="157" t="str">
        <f t="shared" si="39"/>
        <v/>
      </c>
      <c r="X69" s="479"/>
      <c r="Y69" s="480"/>
      <c r="Z69" s="240">
        <v>202454</v>
      </c>
      <c r="AA69" s="240">
        <v>0</v>
      </c>
      <c r="AB69" s="240">
        <v>0</v>
      </c>
      <c r="AC69" s="240">
        <v>0</v>
      </c>
      <c r="AH69" t="s">
        <v>800</v>
      </c>
      <c r="AR69" t="s">
        <v>185</v>
      </c>
      <c r="AX69" t="s">
        <v>800</v>
      </c>
      <c r="AZ69" t="s">
        <v>797</v>
      </c>
      <c r="BF69" t="s">
        <v>796</v>
      </c>
    </row>
    <row r="70" spans="5:58" ht="20.149999999999999" customHeight="1">
      <c r="E70" s="450" t="s">
        <v>676</v>
      </c>
      <c r="F70" s="450"/>
      <c r="G70" s="450"/>
      <c r="H70" s="52">
        <f>+IFERROR(IF(COUNT(H57:H69),ROUND(SUM(H57:H69),0),""),"")</f>
        <v>1313</v>
      </c>
      <c r="I70" s="52">
        <f>+IFERROR(IF(COUNT(I57:I69),ROUND(SUM(I57:I69),0),""),"")</f>
        <v>1501331</v>
      </c>
      <c r="J70" s="52" t="str">
        <f>+IFERROR(IF(COUNT(J57:J69),ROUND(SUM(J57:J69),0),""),"")</f>
        <v/>
      </c>
      <c r="K70" s="4" t="str">
        <f>+IFERROR(IF(COUNT(K57:K69),ROUND(SUM(K57:K69),0),""),"")</f>
        <v/>
      </c>
      <c r="L70" s="164">
        <f t="shared" ref="L70:L71" si="42">+IFERROR(IF(COUNT(I70:K70),ROUND(SUM(I70:K70),0),""),"")</f>
        <v>1501331</v>
      </c>
      <c r="M70" s="148">
        <f>+IFERROR(IF(COUNT(L70),ROUND(L70/'Shareholding Pattern'!$L$78*100,2),""),"")</f>
        <v>28.76</v>
      </c>
      <c r="N70" s="119">
        <f>+IFERROR(IF(COUNT(N57:N69),ROUND(SUM(N57:N69),0),""),"")</f>
        <v>1501331</v>
      </c>
      <c r="O70" s="119" t="str">
        <f>+IFERROR(IF(COUNT(O57:O69),ROUND(SUM(O57:O69),0),""),"")</f>
        <v/>
      </c>
      <c r="P70" s="164">
        <f t="shared" ref="P70" si="43">+IFERROR(IF(COUNT(N70:O70),ROUND(SUM(N70:O70),0),""),"")</f>
        <v>1501331</v>
      </c>
      <c r="Q70" s="152">
        <f>+IFERROR(IF(COUNT(P70),ROUND(P70/'Shareholding Pattern'!$P$79*100,2),""),"")</f>
        <v>28.76</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28.76</v>
      </c>
      <c r="V70" s="119" t="str">
        <f>+IFERROR(IF(COUNT(V57:V69),ROUND(SUM(V57:V69),0),""),"")</f>
        <v/>
      </c>
      <c r="W70" s="158" t="str">
        <f t="shared" si="39"/>
        <v/>
      </c>
      <c r="X70" s="479"/>
      <c r="Y70" s="480"/>
      <c r="Z70" s="52">
        <f>+IFERROR(IF(COUNT(Z57:Z69),ROUND(SUM(Z57:Z69),0),""),"")</f>
        <v>1315198</v>
      </c>
      <c r="AA70" s="52">
        <f t="shared" ref="AA70:AC70" si="45">+IFERROR(IF(COUNT(AA57:AA69),ROUND(SUM(AA57:AA69),0),""),"")</f>
        <v>0</v>
      </c>
      <c r="AB70" s="52">
        <f t="shared" si="45"/>
        <v>0</v>
      </c>
      <c r="AC70" s="52">
        <f t="shared" si="45"/>
        <v>0</v>
      </c>
      <c r="AR70" t="s">
        <v>186</v>
      </c>
    </row>
    <row r="71" spans="5:58" ht="20.149999999999999" customHeight="1">
      <c r="E71" s="451" t="s">
        <v>677</v>
      </c>
      <c r="F71" s="451"/>
      <c r="G71" s="451"/>
      <c r="H71" s="52">
        <f>+IFERROR(IF(COUNT(H41,H50,H55,H70),ROUND(SUM(H41,H50,H55,H70),0),""),"")</f>
        <v>1313</v>
      </c>
      <c r="I71" s="52">
        <f t="shared" ref="I71:K71" si="46">+IFERROR(IF(COUNT(I41,I50,I55,I70),ROUND(SUM(I41,I50,I55,I70),0),""),"")</f>
        <v>1501331</v>
      </c>
      <c r="J71" s="52" t="str">
        <f t="shared" si="46"/>
        <v/>
      </c>
      <c r="K71" s="52" t="str">
        <f t="shared" si="46"/>
        <v/>
      </c>
      <c r="L71" s="164">
        <f t="shared" si="42"/>
        <v>1501331</v>
      </c>
      <c r="M71" s="148">
        <f>+IFERROR(IF(COUNT(L71),ROUND(L71/'Shareholding Pattern'!$L$78*100,2),""),"")</f>
        <v>28.76</v>
      </c>
      <c r="N71" s="52">
        <f t="shared" ref="N71" si="47">+IFERROR(IF(COUNT(N41,N50,N55,N70),ROUND(SUM(N41,N50,N55,N70),0),""),"")</f>
        <v>1501331</v>
      </c>
      <c r="O71" s="52" t="str">
        <f t="shared" ref="O71:P71" si="48">+IFERROR(IF(COUNT(O41,O50,O55,O70),ROUND(SUM(O41,O50,O55,O70),0),""),"")</f>
        <v/>
      </c>
      <c r="P71" s="52">
        <f t="shared" si="48"/>
        <v>1501331</v>
      </c>
      <c r="Q71" s="152">
        <f>+IFERROR(IF(COUNT(P71),ROUND(P71/'Shareholding Pattern'!$P$79*100,2),""),"")</f>
        <v>28.76</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28.76</v>
      </c>
      <c r="V71" s="52" t="str">
        <f t="shared" ref="V71" si="52">+IFERROR(IF(COUNT(V41,V50,V55,V70),ROUND(SUM(V41,V50,V55,V70),0),""),"")</f>
        <v/>
      </c>
      <c r="W71" s="158" t="str">
        <f t="shared" si="39"/>
        <v/>
      </c>
      <c r="X71" s="481"/>
      <c r="Y71" s="482"/>
      <c r="Z71" s="52">
        <f t="shared" ref="Z71" si="53">+IFERROR(IF(COUNT(Z41,Z50,Z55,Z70),ROUND(SUM(Z41,Z50,Z55,Z70),0),""),"")</f>
        <v>1315198</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456" t="s">
        <v>58</v>
      </c>
      <c r="G74" s="457"/>
      <c r="H74" s="457"/>
      <c r="I74" s="457"/>
      <c r="J74" s="457"/>
      <c r="K74" s="457"/>
      <c r="L74" s="457"/>
      <c r="M74" s="457"/>
      <c r="N74" s="457"/>
      <c r="O74" s="457"/>
      <c r="P74" s="457"/>
      <c r="Q74" s="457"/>
      <c r="R74" s="457"/>
      <c r="S74" s="457"/>
      <c r="T74" s="457"/>
      <c r="U74" s="457"/>
      <c r="V74" s="457"/>
      <c r="W74" s="457"/>
      <c r="X74" s="457"/>
      <c r="Y74" s="457"/>
      <c r="Z74" s="457"/>
      <c r="AA74" s="457"/>
      <c r="AB74" s="457"/>
      <c r="AC74" s="458"/>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486"/>
      <c r="Y75" s="487"/>
      <c r="Z75" s="240"/>
      <c r="AA75" s="461"/>
      <c r="AB75" s="462"/>
      <c r="AC75" s="463"/>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488"/>
      <c r="Y76" s="489"/>
      <c r="Z76" s="240"/>
      <c r="AA76" s="461"/>
      <c r="AB76" s="462"/>
      <c r="AC76" s="463"/>
      <c r="AH76" t="s">
        <v>198</v>
      </c>
      <c r="AR76" t="s">
        <v>189</v>
      </c>
      <c r="AX76" t="s">
        <v>198</v>
      </c>
      <c r="AZ76" t="s">
        <v>836</v>
      </c>
      <c r="BF76" t="s">
        <v>837</v>
      </c>
    </row>
    <row r="77" spans="5:58" ht="31.5" customHeight="1">
      <c r="E77" s="452" t="s">
        <v>67</v>
      </c>
      <c r="F77" s="452"/>
      <c r="G77" s="452"/>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488"/>
      <c r="Y77" s="489"/>
      <c r="Z77" s="127" t="str">
        <f t="shared" si="58"/>
        <v/>
      </c>
      <c r="AA77" s="464"/>
      <c r="AB77" s="465"/>
      <c r="AC77" s="466"/>
      <c r="AR77" t="s">
        <v>190</v>
      </c>
    </row>
    <row r="78" spans="5:58" ht="26.25" customHeight="1">
      <c r="E78" s="472" t="s">
        <v>68</v>
      </c>
      <c r="F78" s="472"/>
      <c r="G78" s="472"/>
      <c r="H78" s="127">
        <f>+IFERROR(IF(COUNT(H26,H71,H76),ROUND(SUM(H26,H71,H76),0),""),"")</f>
        <v>1319</v>
      </c>
      <c r="I78" s="127">
        <f>+IFERROR(IF(COUNT(I26,I71,I76),ROUND(SUM(I26,I71,I76),0),""),"")</f>
        <v>5220000</v>
      </c>
      <c r="J78" s="127" t="str">
        <f>+IFERROR(IF(COUNT(J26,J71,J76),ROUND(SUM(J26,J71,J76),0),""),"")</f>
        <v/>
      </c>
      <c r="K78" s="127" t="str">
        <f>+IFERROR(IF(COUNT(K26,K71,K76),ROUND(SUM(K26,K71,K76),0),""),"")</f>
        <v/>
      </c>
      <c r="L78" s="127">
        <f>+IFERROR(IF(COUNT(L26,L71,L76),ROUND(SUM(L26,L71,L76),0),""),"")</f>
        <v>5220000</v>
      </c>
      <c r="M78" s="150">
        <f>+IFERROR(IF(COUNT(L78),ROUND(L78/'Shareholding Pattern'!$L$78*100,2),""),0)</f>
        <v>100</v>
      </c>
      <c r="N78" s="131">
        <f>+IFERROR(IF(COUNT(N26,N71,N76),ROUND(SUM(N26,N71,N76),0),""),"")</f>
        <v>5220000</v>
      </c>
      <c r="O78" s="131" t="str">
        <f>+IFERROR(IF(COUNT(O26,O71,O76),ROUND(SUM(O26,O71,O76),0),""),"")</f>
        <v/>
      </c>
      <c r="P78" s="127">
        <f>+IFERROR(IF(COUNT(P26,P71,P76),ROUND(SUM(P26,P71,P76),0),""),"")</f>
        <v>5220000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490"/>
      <c r="Y78" s="491"/>
      <c r="Z78" s="127">
        <f>+IFERROR(IF(COUNT(Z26,Z71,Z76),ROUND(SUM(Z26,Z71,Z76),0),""),"")</f>
        <v>5033867</v>
      </c>
      <c r="AA78" s="127">
        <f t="shared" ref="AA78:AC78" si="59">+IFERROR(IF(COUNT(AA26,AA71,AA76),ROUND(SUM(AA26,AA71,AA76),0),""),"")</f>
        <v>0</v>
      </c>
      <c r="AB78" s="127">
        <f t="shared" si="59"/>
        <v>0</v>
      </c>
      <c r="AC78" s="127">
        <f t="shared" si="59"/>
        <v>0</v>
      </c>
    </row>
    <row r="79" spans="5:58" ht="22.5" customHeight="1">
      <c r="E79" s="472" t="s">
        <v>69</v>
      </c>
      <c r="F79" s="472"/>
      <c r="G79" s="472"/>
      <c r="H79" s="127">
        <f>+IFERROR(IF(COUNT(H26,H71,H77),ROUND(SUM(H26,H71,H77),0),""),"")</f>
        <v>1319</v>
      </c>
      <c r="I79" s="127">
        <f>+IFERROR(IF(COUNT(I26,I71,I77),ROUND(SUM(I26,I71,I77),0),""),"")</f>
        <v>5220000</v>
      </c>
      <c r="J79" s="127" t="str">
        <f>+IFERROR(IF(COUNT(J26,J71,J77),ROUND(SUM(J26,J71,J77),0),""),"")</f>
        <v/>
      </c>
      <c r="K79" s="127" t="str">
        <f>+IFERROR(IF(COUNT(K26,K71,K77),ROUND(SUM(K26,K71,K77),0),""),"")</f>
        <v/>
      </c>
      <c r="L79" s="127">
        <f>+IFERROR(IF(COUNT(L26,L71,L77),ROUND(SUM(L26,L71,L77),0),""),"")</f>
        <v>5220000</v>
      </c>
      <c r="M79" s="236">
        <f>+IFERROR(IF(COUNT(L78),ROUND(L78/'Shareholding Pattern'!$L$78*100,2),""),"")</f>
        <v>100</v>
      </c>
      <c r="N79" s="131">
        <f>+IFERROR(IF(COUNT(N26,N71,N77),ROUND(SUM(N26,N71,N77),0),""),"")</f>
        <v>5220000</v>
      </c>
      <c r="O79" s="131" t="str">
        <f>+IFERROR(IF(COUNT(O26,O71,O77),ROUND(SUM(O26,O71,O77),0),""),"")</f>
        <v/>
      </c>
      <c r="P79" s="127">
        <f>+IFERROR(IF(COUNT(P26,P71,P77),ROUND(SUM(P26,P71,P77),0),""),"")</f>
        <v>5220000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5033867</v>
      </c>
      <c r="AA79" s="127">
        <f t="shared" ref="AA79:AC79" si="60">+IFERROR(IF(COUNT(AA26,AA71,AA77),ROUND(SUM(AA26,AA71,AA77),0),""),"")</f>
        <v>0</v>
      </c>
      <c r="AB79" s="127">
        <f t="shared" si="60"/>
        <v>0</v>
      </c>
      <c r="AC79" s="127">
        <f t="shared" si="60"/>
        <v>0</v>
      </c>
      <c r="AR79" t="s">
        <v>191</v>
      </c>
    </row>
    <row r="80" spans="5:58" ht="35.15" customHeight="1">
      <c r="E80" s="447" t="s">
        <v>165</v>
      </c>
      <c r="F80" s="448"/>
      <c r="G80" s="448"/>
      <c r="H80" s="448"/>
      <c r="I80" s="448"/>
      <c r="J80" s="448"/>
      <c r="K80" s="448"/>
      <c r="L80" s="448"/>
      <c r="M80" s="449"/>
      <c r="N80" s="445"/>
      <c r="O80" s="446"/>
      <c r="P80" s="288"/>
      <c r="Q80" s="210"/>
      <c r="R80" s="286"/>
      <c r="S80" s="286"/>
      <c r="T80" s="286"/>
      <c r="U80" s="210"/>
      <c r="V80" s="210"/>
      <c r="W80" s="210"/>
      <c r="X80" s="459"/>
      <c r="Y80" s="459"/>
      <c r="Z80" s="459"/>
      <c r="AA80" s="459"/>
      <c r="AB80" s="459"/>
      <c r="AC80" s="460"/>
    </row>
    <row r="81" spans="5:29" ht="35.15" customHeight="1">
      <c r="E81" s="447" t="s">
        <v>529</v>
      </c>
      <c r="F81" s="448"/>
      <c r="G81" s="448"/>
      <c r="H81" s="448"/>
      <c r="I81" s="448"/>
      <c r="J81" s="448"/>
      <c r="K81" s="448"/>
      <c r="L81" s="448"/>
      <c r="M81" s="449"/>
      <c r="N81" s="476"/>
      <c r="O81" s="446"/>
      <c r="P81" s="288"/>
      <c r="Q81" s="210"/>
      <c r="R81" s="286"/>
      <c r="S81" s="286"/>
      <c r="T81" s="286"/>
      <c r="U81" s="210"/>
      <c r="V81" s="210"/>
      <c r="W81" s="210"/>
      <c r="X81" s="459"/>
      <c r="Y81" s="459"/>
      <c r="Z81" s="459"/>
      <c r="AA81" s="459"/>
      <c r="AB81" s="459"/>
      <c r="AC81" s="460"/>
    </row>
    <row r="82" spans="5:29" ht="35.15" customHeight="1">
      <c r="E82" s="447" t="s">
        <v>530</v>
      </c>
      <c r="F82" s="448"/>
      <c r="G82" s="448"/>
      <c r="H82" s="448"/>
      <c r="I82" s="448"/>
      <c r="J82" s="448"/>
      <c r="K82" s="448"/>
      <c r="L82" s="448"/>
      <c r="M82" s="449"/>
      <c r="N82" s="476"/>
      <c r="O82" s="446"/>
      <c r="P82" s="288"/>
      <c r="Q82" s="210"/>
      <c r="R82" s="286"/>
      <c r="S82" s="286"/>
      <c r="T82" s="286"/>
      <c r="U82" s="210"/>
      <c r="V82" s="210"/>
      <c r="W82" s="210"/>
      <c r="X82" s="459"/>
      <c r="Y82" s="459"/>
      <c r="Z82" s="459"/>
      <c r="AA82" s="459"/>
      <c r="AB82" s="459"/>
      <c r="AC82" s="460"/>
    </row>
    <row r="83" spans="5:29" ht="35.15" customHeight="1">
      <c r="E83" s="447" t="s">
        <v>531</v>
      </c>
      <c r="F83" s="448"/>
      <c r="G83" s="448"/>
      <c r="H83" s="448"/>
      <c r="I83" s="448"/>
      <c r="J83" s="448"/>
      <c r="K83" s="448"/>
      <c r="L83" s="448"/>
      <c r="M83" s="449"/>
      <c r="N83" s="445"/>
      <c r="O83" s="446"/>
      <c r="P83" s="288"/>
      <c r="Q83" s="210"/>
      <c r="R83" s="286"/>
      <c r="S83" s="286"/>
      <c r="T83" s="286"/>
      <c r="U83" s="210"/>
      <c r="V83" s="210"/>
      <c r="W83" s="210"/>
      <c r="X83" s="459"/>
      <c r="Y83" s="459"/>
      <c r="Z83" s="459"/>
      <c r="AA83" s="459"/>
      <c r="AB83" s="459"/>
      <c r="AC83" s="460"/>
    </row>
  </sheetData>
  <sheetProtection algorithmName="SHA-512" hashValue="pdOeGH1DT4D4uvMXiKBAGPQp39AJpNWt5XrtL/SykQbCD+lBNHyklXhQKjOjKNz+DX+FGg71a1qAcLQ2iiE+UQ==" saltValue="m4XCwIy1PM79A5JfczLmyg=="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D10" zoomScale="85" zoomScaleNormal="85" workbookViewId="0">
      <selection activeCell="F22" sqref="F22"/>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08" t="s">
        <v>119</v>
      </c>
      <c r="F9" s="508" t="s">
        <v>118</v>
      </c>
      <c r="G9" s="508" t="s">
        <v>1</v>
      </c>
      <c r="H9" s="508" t="s">
        <v>3</v>
      </c>
      <c r="I9" s="508" t="s">
        <v>4</v>
      </c>
      <c r="J9" s="508" t="s">
        <v>5</v>
      </c>
      <c r="K9" s="508" t="s">
        <v>6</v>
      </c>
      <c r="L9" s="508" t="s">
        <v>7</v>
      </c>
      <c r="M9" s="427" t="s">
        <v>8</v>
      </c>
      <c r="N9" s="509"/>
      <c r="O9" s="509"/>
      <c r="P9" s="428"/>
      <c r="Q9" s="508" t="s">
        <v>9</v>
      </c>
      <c r="R9" s="508" t="s">
        <v>447</v>
      </c>
      <c r="S9" s="508" t="s">
        <v>116</v>
      </c>
      <c r="T9" s="508" t="s">
        <v>125</v>
      </c>
      <c r="U9" s="468" t="s">
        <v>12</v>
      </c>
      <c r="V9" s="469"/>
      <c r="W9" s="468" t="s">
        <v>13</v>
      </c>
      <c r="X9" s="469"/>
      <c r="Y9" s="508" t="s">
        <v>14</v>
      </c>
      <c r="Z9" s="430" t="s">
        <v>441</v>
      </c>
      <c r="AA9" s="508" t="s">
        <v>459</v>
      </c>
    </row>
    <row r="10" spans="5:45" ht="31.5" customHeight="1">
      <c r="E10" s="443"/>
      <c r="F10" s="474"/>
      <c r="G10" s="443"/>
      <c r="H10" s="443"/>
      <c r="I10" s="443"/>
      <c r="J10" s="443"/>
      <c r="K10" s="443"/>
      <c r="L10" s="443"/>
      <c r="M10" s="427" t="s">
        <v>117</v>
      </c>
      <c r="N10" s="438"/>
      <c r="O10" s="439"/>
      <c r="P10" s="508" t="s">
        <v>16</v>
      </c>
      <c r="Q10" s="443"/>
      <c r="R10" s="443"/>
      <c r="S10" s="443"/>
      <c r="T10" s="443"/>
      <c r="U10" s="425"/>
      <c r="V10" s="426"/>
      <c r="W10" s="425"/>
      <c r="X10" s="426"/>
      <c r="Y10" s="443"/>
      <c r="Z10" s="430"/>
      <c r="AA10" s="443"/>
    </row>
    <row r="11" spans="5:45" ht="78.75" customHeight="1">
      <c r="E11" s="429"/>
      <c r="F11" s="475"/>
      <c r="G11" s="429"/>
      <c r="H11" s="429"/>
      <c r="I11" s="429"/>
      <c r="J11" s="429"/>
      <c r="K11" s="429"/>
      <c r="L11" s="429"/>
      <c r="M11" s="27" t="s">
        <v>123</v>
      </c>
      <c r="N11" s="27" t="s">
        <v>18</v>
      </c>
      <c r="O11" s="27" t="s">
        <v>19</v>
      </c>
      <c r="P11" s="429"/>
      <c r="Q11" s="429"/>
      <c r="R11" s="429"/>
      <c r="S11" s="429"/>
      <c r="T11" s="429"/>
      <c r="U11" s="27" t="s">
        <v>20</v>
      </c>
      <c r="V11" s="27" t="s">
        <v>21</v>
      </c>
      <c r="W11" s="27" t="s">
        <v>20</v>
      </c>
      <c r="X11" s="27" t="s">
        <v>21</v>
      </c>
      <c r="Y11" s="429"/>
      <c r="Z11" s="430"/>
      <c r="AA11" s="429"/>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554" t="s">
        <v>867</v>
      </c>
      <c r="G15" s="550" t="s">
        <v>868</v>
      </c>
      <c r="H15" s="38">
        <v>1595743</v>
      </c>
      <c r="I15" s="38"/>
      <c r="J15" s="38"/>
      <c r="K15" s="553">
        <f>+IFERROR(IF(COUNT(H15:J15),ROUND(SUM(H15:J15),0),""),"")</f>
        <v>1595743</v>
      </c>
      <c r="L15" s="42">
        <f>+IFERROR(IF(COUNT(K15),ROUND(K15/'Shareholding Pattern'!$L$78*100,2),""),0)</f>
        <v>30.57</v>
      </c>
      <c r="M15" s="170">
        <f>IF(H15="","",H15)</f>
        <v>1595743</v>
      </c>
      <c r="N15" s="170"/>
      <c r="O15" s="229">
        <f>+IFERROR(IF(COUNT(M15:N15),ROUND(SUM(M15,N15),2),""),"")</f>
        <v>1595743</v>
      </c>
      <c r="P15" s="42">
        <f>+IFERROR(IF(COUNT(O15),ROUND(O15/('Shareholding Pattern'!$P$79)*100,2),""),0)</f>
        <v>30.57</v>
      </c>
      <c r="Q15" s="38"/>
      <c r="R15" s="38"/>
      <c r="S15" s="553" t="str">
        <f>+IFERROR(IF(COUNT(Q15:R15),ROUND(SUM(Q15:R15),0),""),"")</f>
        <v/>
      </c>
      <c r="T15" s="14">
        <f>+IFERROR(IF(COUNT(K15,S15),ROUND(SUM(S15,K15)/SUM('Shareholding Pattern'!$L$78,'Shareholding Pattern'!$T$78)*100,2),""),0)</f>
        <v>30.57</v>
      </c>
      <c r="U15" s="38"/>
      <c r="V15" s="14" t="str">
        <f>+IFERROR(IF(COUNT(U15),ROUND(SUM(U15)/SUM(K15)*100,2),""),0)</f>
        <v/>
      </c>
      <c r="W15" s="38"/>
      <c r="X15" s="14" t="str">
        <f>+IFERROR(IF(COUNT(W15),ROUND(SUM(W15)/SUM(K15)*100,2),""),0)</f>
        <v/>
      </c>
      <c r="Y15" s="38">
        <v>1595743</v>
      </c>
      <c r="Z15" s="228"/>
      <c r="AA15" s="262" t="s">
        <v>461</v>
      </c>
      <c r="AB15" s="10"/>
      <c r="AC15" s="10">
        <f>IF(SUM(H15:Y15)&gt;0,1,0)</f>
        <v>1</v>
      </c>
    </row>
    <row r="16" spans="5:45" ht="24.75" customHeight="1">
      <c r="E16" s="53">
        <v>2</v>
      </c>
      <c r="F16" s="554" t="s">
        <v>869</v>
      </c>
      <c r="G16" s="550" t="s">
        <v>870</v>
      </c>
      <c r="H16" s="38">
        <v>783649</v>
      </c>
      <c r="I16" s="38"/>
      <c r="J16" s="38"/>
      <c r="K16" s="553">
        <f>+IFERROR(IF(COUNT(H16:J16),ROUND(SUM(H16:J16),0),""),"")</f>
        <v>783649</v>
      </c>
      <c r="L16" s="42">
        <f>+IFERROR(IF(COUNT(K16),ROUND(K16/'Shareholding Pattern'!$L$78*100,2),""),0)</f>
        <v>15.01</v>
      </c>
      <c r="M16" s="170">
        <f>IF(H16="","",H16)</f>
        <v>783649</v>
      </c>
      <c r="N16" s="170"/>
      <c r="O16" s="229">
        <f>+IFERROR(IF(COUNT(M16:N16),ROUND(SUM(M16,N16),2),""),"")</f>
        <v>783649</v>
      </c>
      <c r="P16" s="42">
        <f>+IFERROR(IF(COUNT(O16),ROUND(O16/('Shareholding Pattern'!$P$79)*100,2),""),0)</f>
        <v>15.01</v>
      </c>
      <c r="Q16" s="38"/>
      <c r="R16" s="38"/>
      <c r="S16" s="553" t="str">
        <f>+IFERROR(IF(COUNT(Q16:R16),ROUND(SUM(Q16:R16),0),""),"")</f>
        <v/>
      </c>
      <c r="T16" s="14">
        <f>+IFERROR(IF(COUNT(K16,S16),ROUND(SUM(S16,K16)/SUM('Shareholding Pattern'!$L$78,'Shareholding Pattern'!$T$78)*100,2),""),0)</f>
        <v>15.01</v>
      </c>
      <c r="U16" s="38"/>
      <c r="V16" s="14" t="str">
        <f>+IFERROR(IF(COUNT(U16),ROUND(SUM(U16)/SUM(K16)*100,2),""),0)</f>
        <v/>
      </c>
      <c r="W16" s="38"/>
      <c r="X16" s="14" t="str">
        <f>+IFERROR(IF(COUNT(W16),ROUND(SUM(W16)/SUM(K16)*100,2),""),0)</f>
        <v/>
      </c>
      <c r="Y16" s="38">
        <v>783649</v>
      </c>
      <c r="Z16" s="228"/>
      <c r="AA16" s="262" t="s">
        <v>461</v>
      </c>
      <c r="AB16" s="10"/>
      <c r="AC16" s="10">
        <f>IF(SUM(H16:Y16)&gt;0,1,0)</f>
        <v>1</v>
      </c>
    </row>
    <row r="17" spans="5:29" ht="24.75" customHeight="1">
      <c r="E17" s="53">
        <v>3</v>
      </c>
      <c r="F17" s="554" t="s">
        <v>871</v>
      </c>
      <c r="G17" s="550" t="s">
        <v>872</v>
      </c>
      <c r="H17" s="38">
        <v>489380</v>
      </c>
      <c r="I17" s="38"/>
      <c r="J17" s="38"/>
      <c r="K17" s="553">
        <f>+IFERROR(IF(COUNT(H17:J17),ROUND(SUM(H17:J17),0),""),"")</f>
        <v>489380</v>
      </c>
      <c r="L17" s="42">
        <f>+IFERROR(IF(COUNT(K17),ROUND(K17/'Shareholding Pattern'!$L$78*100,2),""),0)</f>
        <v>9.3800000000000008</v>
      </c>
      <c r="M17" s="170">
        <f>IF(H17="","",H17)</f>
        <v>489380</v>
      </c>
      <c r="N17" s="170"/>
      <c r="O17" s="229">
        <f>+IFERROR(IF(COUNT(M17:N17),ROUND(SUM(M17,N17),2),""),"")</f>
        <v>489380</v>
      </c>
      <c r="P17" s="42">
        <f>+IFERROR(IF(COUNT(O17),ROUND(O17/('Shareholding Pattern'!$P$79)*100,2),""),0)</f>
        <v>9.3800000000000008</v>
      </c>
      <c r="Q17" s="38"/>
      <c r="R17" s="38"/>
      <c r="S17" s="553" t="str">
        <f>+IFERROR(IF(COUNT(Q17:R17),ROUND(SUM(Q17:R17),0),""),"")</f>
        <v/>
      </c>
      <c r="T17" s="14">
        <f>+IFERROR(IF(COUNT(K17,S17),ROUND(SUM(S17,K17)/SUM('Shareholding Pattern'!$L$78,'Shareholding Pattern'!$T$78)*100,2),""),0)</f>
        <v>9.3800000000000008</v>
      </c>
      <c r="U17" s="38"/>
      <c r="V17" s="14" t="str">
        <f>+IFERROR(IF(COUNT(U17),ROUND(SUM(U17)/SUM(K17)*100,2),""),0)</f>
        <v/>
      </c>
      <c r="W17" s="38"/>
      <c r="X17" s="14" t="str">
        <f>+IFERROR(IF(COUNT(W17),ROUND(SUM(W17)/SUM(K17)*100,2),""),0)</f>
        <v/>
      </c>
      <c r="Y17" s="38">
        <v>489380</v>
      </c>
      <c r="Z17" s="228"/>
      <c r="AA17" s="262" t="s">
        <v>461</v>
      </c>
      <c r="AB17" s="10"/>
      <c r="AC17" s="10">
        <f>IF(SUM(H17:Y17)&gt;0,1,0)</f>
        <v>1</v>
      </c>
    </row>
    <row r="18" spans="5:29" ht="24.75" customHeight="1">
      <c r="E18" s="53">
        <v>4</v>
      </c>
      <c r="F18" s="554" t="s">
        <v>873</v>
      </c>
      <c r="G18" s="550" t="s">
        <v>874</v>
      </c>
      <c r="H18" s="38">
        <v>489380</v>
      </c>
      <c r="I18" s="38"/>
      <c r="J18" s="38"/>
      <c r="K18" s="553">
        <f>+IFERROR(IF(COUNT(H18:J18),ROUND(SUM(H18:J18),0),""),"")</f>
        <v>489380</v>
      </c>
      <c r="L18" s="42">
        <f>+IFERROR(IF(COUNT(K18),ROUND(K18/'Shareholding Pattern'!$L$78*100,2),""),0)</f>
        <v>9.3800000000000008</v>
      </c>
      <c r="M18" s="170">
        <f>IF(H18="","",H18)</f>
        <v>489380</v>
      </c>
      <c r="N18" s="170"/>
      <c r="O18" s="229">
        <f>+IFERROR(IF(COUNT(M18:N18),ROUND(SUM(M18,N18),2),""),"")</f>
        <v>489380</v>
      </c>
      <c r="P18" s="42">
        <f>+IFERROR(IF(COUNT(O18),ROUND(O18/('Shareholding Pattern'!$P$79)*100,2),""),0)</f>
        <v>9.3800000000000008</v>
      </c>
      <c r="Q18" s="38"/>
      <c r="R18" s="38"/>
      <c r="S18" s="553" t="str">
        <f>+IFERROR(IF(COUNT(Q18:R18),ROUND(SUM(Q18:R18),0),""),"")</f>
        <v/>
      </c>
      <c r="T18" s="14">
        <f>+IFERROR(IF(COUNT(K18,S18),ROUND(SUM(S18,K18)/SUM('Shareholding Pattern'!$L$78,'Shareholding Pattern'!$T$78)*100,2),""),0)</f>
        <v>9.3800000000000008</v>
      </c>
      <c r="U18" s="38"/>
      <c r="V18" s="14" t="str">
        <f>+IFERROR(IF(COUNT(U18),ROUND(SUM(U18)/SUM(K18)*100,2),""),0)</f>
        <v/>
      </c>
      <c r="W18" s="38"/>
      <c r="X18" s="14" t="str">
        <f>+IFERROR(IF(COUNT(W18),ROUND(SUM(W18)/SUM(K18)*100,2),""),0)</f>
        <v/>
      </c>
      <c r="Y18" s="38">
        <v>489380</v>
      </c>
      <c r="Z18" s="228"/>
      <c r="AA18" s="262" t="s">
        <v>461</v>
      </c>
      <c r="AB18" s="10"/>
      <c r="AC18" s="10">
        <f>IF(SUM(H18:Y18)&gt;0,1,0)</f>
        <v>1</v>
      </c>
    </row>
    <row r="19" spans="5:29" ht="24.75" customHeight="1">
      <c r="E19" s="53">
        <v>5</v>
      </c>
      <c r="F19" s="554" t="s">
        <v>875</v>
      </c>
      <c r="G19" s="550" t="s">
        <v>876</v>
      </c>
      <c r="H19" s="38">
        <v>242400</v>
      </c>
      <c r="I19" s="38"/>
      <c r="J19" s="38"/>
      <c r="K19" s="553">
        <f>+IFERROR(IF(COUNT(H19:J19),ROUND(SUM(H19:J19),0),""),"")</f>
        <v>242400</v>
      </c>
      <c r="L19" s="42">
        <f>+IFERROR(IF(COUNT(K19),ROUND(K19/'Shareholding Pattern'!$L$78*100,2),""),0)</f>
        <v>4.6399999999999997</v>
      </c>
      <c r="M19" s="170">
        <f>IF(H19="","",H19)</f>
        <v>242400</v>
      </c>
      <c r="N19" s="170"/>
      <c r="O19" s="229">
        <f>+IFERROR(IF(COUNT(M19:N19),ROUND(SUM(M19,N19),2),""),"")</f>
        <v>242400</v>
      </c>
      <c r="P19" s="42">
        <f>+IFERROR(IF(COUNT(O19),ROUND(O19/('Shareholding Pattern'!$P$79)*100,2),""),0)</f>
        <v>4.6399999999999997</v>
      </c>
      <c r="Q19" s="38"/>
      <c r="R19" s="38"/>
      <c r="S19" s="553" t="str">
        <f>+IFERROR(IF(COUNT(Q19:R19),ROUND(SUM(Q19:R19),0),""),"")</f>
        <v/>
      </c>
      <c r="T19" s="14">
        <f>+IFERROR(IF(COUNT(K19,S19),ROUND(SUM(S19,K19)/SUM('Shareholding Pattern'!$L$78,'Shareholding Pattern'!$T$78)*100,2),""),0)</f>
        <v>4.6399999999999997</v>
      </c>
      <c r="U19" s="38"/>
      <c r="V19" s="14" t="str">
        <f>+IFERROR(IF(COUNT(U19),ROUND(SUM(U19)/SUM(K19)*100,2),""),0)</f>
        <v/>
      </c>
      <c r="W19" s="38"/>
      <c r="X19" s="14" t="str">
        <f>+IFERROR(IF(COUNT(W19),ROUND(SUM(W19)/SUM(K19)*100,2),""),0)</f>
        <v/>
      </c>
      <c r="Y19" s="38">
        <v>242400</v>
      </c>
      <c r="Z19" s="228"/>
      <c r="AA19" s="262" t="s">
        <v>461</v>
      </c>
      <c r="AB19" s="10"/>
      <c r="AC19" s="10">
        <f>IF(SUM(H19:Y19)&gt;0,1,0)</f>
        <v>1</v>
      </c>
    </row>
    <row r="20" spans="5:29" ht="24.75" customHeight="1">
      <c r="E20" s="53">
        <v>6</v>
      </c>
      <c r="F20" s="554" t="s">
        <v>877</v>
      </c>
      <c r="G20" s="550" t="s">
        <v>878</v>
      </c>
      <c r="H20" s="38">
        <v>118117</v>
      </c>
      <c r="I20" s="38"/>
      <c r="J20" s="38"/>
      <c r="K20" s="553">
        <f>+IFERROR(IF(COUNT(H20:J20),ROUND(SUM(H20:J20),0),""),"")</f>
        <v>118117</v>
      </c>
      <c r="L20" s="42">
        <f>+IFERROR(IF(COUNT(K20),ROUND(K20/'Shareholding Pattern'!$L$78*100,2),""),0)</f>
        <v>2.2599999999999998</v>
      </c>
      <c r="M20" s="170">
        <f>IF(H20="","",H20)</f>
        <v>118117</v>
      </c>
      <c r="N20" s="170"/>
      <c r="O20" s="229">
        <f>+IFERROR(IF(COUNT(M20:N20),ROUND(SUM(M20,N20),2),""),"")</f>
        <v>118117</v>
      </c>
      <c r="P20" s="42">
        <f>+IFERROR(IF(COUNT(O20),ROUND(O20/('Shareholding Pattern'!$P$79)*100,2),""),0)</f>
        <v>2.2599999999999998</v>
      </c>
      <c r="Q20" s="38"/>
      <c r="R20" s="38"/>
      <c r="S20" s="553" t="str">
        <f>+IFERROR(IF(COUNT(Q20:R20),ROUND(SUM(Q20:R20),0),""),"")</f>
        <v/>
      </c>
      <c r="T20" s="14">
        <f>+IFERROR(IF(COUNT(K20,S20),ROUND(SUM(S20,K20)/SUM('Shareholding Pattern'!$L$78,'Shareholding Pattern'!$T$78)*100,2),""),0)</f>
        <v>2.2599999999999998</v>
      </c>
      <c r="U20" s="38"/>
      <c r="V20" s="14" t="str">
        <f>+IFERROR(IF(COUNT(U20),ROUND(SUM(U20)/SUM(K20)*100,2),""),0)</f>
        <v/>
      </c>
      <c r="W20" s="38"/>
      <c r="X20" s="14" t="str">
        <f>+IFERROR(IF(COUNT(W20),ROUND(SUM(W20)/SUM(K20)*100,2),""),0)</f>
        <v/>
      </c>
      <c r="Y20" s="38">
        <v>118117</v>
      </c>
      <c r="Z20" s="228"/>
      <c r="AA20" s="262" t="s">
        <v>461</v>
      </c>
      <c r="AB20" s="10"/>
      <c r="AC20" s="10">
        <f>IF(SUM(H20:Y20)&gt;0,1,0)</f>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3718669</v>
      </c>
      <c r="I22" s="44" t="str">
        <f>+IFERROR(IF(COUNT(I14:I21),ROUND(SUM(I14:I21),0),""),"")</f>
        <v/>
      </c>
      <c r="J22" s="44" t="str">
        <f>+IFERROR(IF(COUNT(J14:J21),ROUND(SUM(J14:J21),0),""),"")</f>
        <v/>
      </c>
      <c r="K22" s="44">
        <f>+IFERROR(IF(COUNT(K14:K21),ROUND(SUM(K14:K21),0),""),"")</f>
        <v>3718669</v>
      </c>
      <c r="L22" s="14">
        <f>+IFERROR(IF(COUNT(K22),ROUND(K22/'Shareholding Pattern'!$L$78*100,2),""),0)</f>
        <v>71.239999999999995</v>
      </c>
      <c r="M22" s="29">
        <f>+IFERROR(IF(COUNT(M14:M21),ROUND(SUM(M14:M21),0),""),"")</f>
        <v>3718669</v>
      </c>
      <c r="N22" s="29" t="str">
        <f>+IFERROR(IF(COUNT(N14:N21),ROUND(SUM(N14:N21),0),""),"")</f>
        <v/>
      </c>
      <c r="O22" s="29">
        <f>+IFERROR(IF(COUNT(O14:O21),ROUND(SUM(O14:O21),0),""),"")</f>
        <v>3718669</v>
      </c>
      <c r="P22" s="14">
        <f>+IFERROR(IF(COUNT(O22),ROUND(O22/('Shareholding Pattern'!$P$79)*100,2),""),0)</f>
        <v>71.239999999999995</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71.239999999999995</v>
      </c>
      <c r="U22" s="44" t="str">
        <f>+IFERROR(IF(COUNT(U14:U21),ROUND(SUM(U14:U21),0),""),"")</f>
        <v/>
      </c>
      <c r="V22" s="14" t="str">
        <f>+IFERROR(IF(COUNT(U22),ROUND(SUM(U22)/SUM(K22)*100,2),""),0)</f>
        <v/>
      </c>
      <c r="W22" s="44" t="str">
        <f>+IFERROR(IF(COUNT(W14:W21),ROUND(SUM(W14:W21),0),""),"")</f>
        <v/>
      </c>
      <c r="X22" s="14" t="str">
        <f>+IFERROR(IF(COUNT(W22),ROUND(SUM(W22)/SUM(K22)*100,2),""),0)</f>
        <v/>
      </c>
      <c r="Y22" s="44">
        <f>+IFERROR(IF(COUNT(Y14:Y21),ROUND(SUM(Y14:Y21),0),""),"")</f>
        <v>3718669</v>
      </c>
    </row>
  </sheetData>
  <sheetProtection algorithmName="SHA-512" hashValue="Ck9fOS3Oe0WfPwLrE0vnDP1TBDAhGH8bBy41M1de2aFqYFbCDI2Qm/jx8zzr20QG8nSIok3tte1jHyAvcoD8VQ==" saltValue="NmSi11z/D9b8MknHGWUVSA=="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1384300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1384300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1384300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1384300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14"/>
      <c r="G7" s="514"/>
      <c r="H7" s="514"/>
      <c r="I7" s="63"/>
      <c r="AA7" s="303" t="s">
        <v>605</v>
      </c>
    </row>
    <row r="8" spans="5:27">
      <c r="F8" s="515"/>
      <c r="G8" s="515"/>
      <c r="H8" s="515"/>
      <c r="I8" s="63"/>
      <c r="AA8" s="303" t="s">
        <v>606</v>
      </c>
    </row>
    <row r="9" spans="5:27" ht="60" customHeight="1">
      <c r="E9" s="508" t="s">
        <v>114</v>
      </c>
      <c r="F9" s="427" t="s">
        <v>588</v>
      </c>
      <c r="G9" s="509"/>
      <c r="H9" s="509"/>
      <c r="I9" s="509"/>
      <c r="J9" s="509"/>
      <c r="K9" s="428"/>
      <c r="L9" s="427" t="s">
        <v>593</v>
      </c>
      <c r="M9" s="509"/>
      <c r="N9" s="509"/>
      <c r="O9" s="509"/>
      <c r="P9" s="428"/>
      <c r="Q9" s="513" t="s">
        <v>594</v>
      </c>
      <c r="R9" s="513"/>
      <c r="S9" s="513"/>
      <c r="T9" s="513"/>
      <c r="U9" s="513"/>
      <c r="V9" s="430" t="s">
        <v>626</v>
      </c>
      <c r="AA9" s="303" t="s">
        <v>607</v>
      </c>
    </row>
    <row r="10" spans="5:27" ht="14.25" customHeight="1">
      <c r="E10" s="443"/>
      <c r="F10" s="430" t="s">
        <v>589</v>
      </c>
      <c r="G10" s="430" t="s">
        <v>590</v>
      </c>
      <c r="H10" s="512" t="s">
        <v>591</v>
      </c>
      <c r="I10" s="27"/>
      <c r="J10" s="430" t="s">
        <v>592</v>
      </c>
      <c r="K10" s="510" t="s">
        <v>612</v>
      </c>
      <c r="L10" s="430" t="s">
        <v>589</v>
      </c>
      <c r="M10" s="430" t="s">
        <v>590</v>
      </c>
      <c r="N10" s="512" t="s">
        <v>591</v>
      </c>
      <c r="O10" s="430" t="s">
        <v>592</v>
      </c>
      <c r="P10" s="510" t="s">
        <v>612</v>
      </c>
      <c r="Q10" s="430" t="s">
        <v>595</v>
      </c>
      <c r="R10" s="430"/>
      <c r="S10" s="430"/>
      <c r="T10" s="430"/>
      <c r="U10" s="430"/>
      <c r="V10" s="430"/>
      <c r="AA10" s="303" t="s">
        <v>608</v>
      </c>
    </row>
    <row r="11" spans="5:27" ht="47.25" customHeight="1">
      <c r="E11" s="429"/>
      <c r="F11" s="430"/>
      <c r="G11" s="430"/>
      <c r="H11" s="512"/>
      <c r="I11" s="27"/>
      <c r="J11" s="430"/>
      <c r="K11" s="511"/>
      <c r="L11" s="430"/>
      <c r="M11" s="430"/>
      <c r="N11" s="512"/>
      <c r="O11" s="430"/>
      <c r="P11" s="511"/>
      <c r="Q11" s="298" t="s">
        <v>596</v>
      </c>
      <c r="R11" s="298" t="s">
        <v>597</v>
      </c>
      <c r="S11" s="307" t="s">
        <v>628</v>
      </c>
      <c r="T11" s="298" t="s">
        <v>598</v>
      </c>
      <c r="U11" s="298" t="s">
        <v>629</v>
      </c>
      <c r="V11" s="430"/>
      <c r="AA11" s="303" t="s">
        <v>609</v>
      </c>
    </row>
    <row r="12" spans="5:27">
      <c r="E12" s="301"/>
      <c r="F12" s="517" t="s">
        <v>610</v>
      </c>
      <c r="G12" s="517"/>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16"/>
      <c r="G14" s="516"/>
      <c r="H14" s="516"/>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124</v>
      </c>
      <c r="T9" s="430" t="s">
        <v>89</v>
      </c>
      <c r="U9" s="430" t="s">
        <v>12</v>
      </c>
      <c r="V9" s="430"/>
      <c r="W9" s="430" t="s">
        <v>13</v>
      </c>
      <c r="X9" s="430"/>
      <c r="Y9" s="430" t="s">
        <v>14</v>
      </c>
      <c r="Z9" s="430" t="s">
        <v>441</v>
      </c>
      <c r="AA9" s="508" t="s">
        <v>459</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5:45" s="244" customFormat="1" ht="19.5" customHeight="1">
      <c r="E12" s="8" t="s">
        <v>72</v>
      </c>
      <c r="F12" s="518" t="s">
        <v>29</v>
      </c>
      <c r="G12" s="519"/>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cRtZdneoFxTSvs5J+Xrgf+FJK4v4icRxT8gqnUo8AH4dfXska1r/v1lIXw64733sWNwtch/93JQeyAJhLzQWbQ==" saltValue="8pyYMEYqfSM2YF8JfQlrjQ=="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337</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338</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kqAEahYHQ+0tfGVjYBFnJ/qG1l7e9xli5+eZgN5jnv6Av9VYNJqmj/z6IPDeE7EJ/DQTAZlJp0Y7miC3k/rqEA==" saltValue="XAVJEoRWqBixZAmT6tU2jQ=="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08" t="s">
        <v>119</v>
      </c>
      <c r="E9" s="430" t="s">
        <v>34</v>
      </c>
      <c r="F9" s="430"/>
      <c r="G9" s="508" t="s">
        <v>118</v>
      </c>
      <c r="H9" s="430" t="s">
        <v>1</v>
      </c>
      <c r="I9" s="430"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13</v>
      </c>
      <c r="Z9" s="430"/>
      <c r="AA9" s="430" t="s">
        <v>14</v>
      </c>
      <c r="AB9" s="430" t="s">
        <v>441</v>
      </c>
      <c r="AC9" s="508" t="s">
        <v>459</v>
      </c>
      <c r="AD9"/>
      <c r="AV9" t="s">
        <v>34</v>
      </c>
    </row>
    <row r="10" spans="4:53" ht="31.5" customHeight="1">
      <c r="D10" s="443"/>
      <c r="E10" s="430"/>
      <c r="F10" s="430"/>
      <c r="G10" s="443"/>
      <c r="H10" s="430"/>
      <c r="I10" s="430"/>
      <c r="J10" s="430"/>
      <c r="K10" s="430"/>
      <c r="L10" s="430"/>
      <c r="M10" s="430"/>
      <c r="N10" s="430"/>
      <c r="O10" s="430" t="s">
        <v>15</v>
      </c>
      <c r="P10" s="430"/>
      <c r="Q10" s="430"/>
      <c r="R10" s="430" t="s">
        <v>16</v>
      </c>
      <c r="S10" s="430"/>
      <c r="T10" s="443"/>
      <c r="U10" s="443"/>
      <c r="V10" s="430"/>
      <c r="W10" s="430"/>
      <c r="X10" s="430"/>
      <c r="Y10" s="430"/>
      <c r="Z10" s="430"/>
      <c r="AA10" s="430"/>
      <c r="AB10" s="430"/>
      <c r="AC10" s="443"/>
      <c r="AD10"/>
      <c r="AV10" t="s">
        <v>379</v>
      </c>
    </row>
    <row r="11" spans="4:53" ht="78.75" customHeight="1">
      <c r="D11" s="429"/>
      <c r="E11" s="430"/>
      <c r="F11" s="430"/>
      <c r="G11" s="429"/>
      <c r="H11" s="430"/>
      <c r="I11" s="430"/>
      <c r="J11" s="430"/>
      <c r="K11" s="430"/>
      <c r="L11" s="430"/>
      <c r="M11" s="430"/>
      <c r="N11" s="430"/>
      <c r="O11" s="27" t="s">
        <v>17</v>
      </c>
      <c r="P11" s="27" t="s">
        <v>18</v>
      </c>
      <c r="Q11" s="27" t="s">
        <v>19</v>
      </c>
      <c r="R11" s="430"/>
      <c r="S11" s="430"/>
      <c r="T11" s="429"/>
      <c r="U11" s="429"/>
      <c r="V11" s="430"/>
      <c r="W11" s="27" t="s">
        <v>20</v>
      </c>
      <c r="X11" s="27" t="s">
        <v>21</v>
      </c>
      <c r="Y11" s="27" t="s">
        <v>20</v>
      </c>
      <c r="Z11" s="27" t="s">
        <v>21</v>
      </c>
      <c r="AA11" s="430"/>
      <c r="AB11" s="430"/>
      <c r="AC11" s="42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gTU+5rrGwIW09q7gOoKqsigQINhi7NpmldiT3IOACIr4IL67RfNHkwQ5Wkd9jpkGlxwxR15soWxQSt2VqeCDYQ==" saltValue="vnZtR//X7pjRwkAwhC7/9g=="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453125" customWidth="1"/>
    <col min="29" max="16383" width="1.8164062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row>
    <row r="10" spans="2: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2: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4wGoc7IvP1AkM/HkADPY3TVP55Q9XkQ7ciK+q4CWmdVkUDsRnyi4KUlYlLRihBr0cNtlt4mqgnl7UbBmQsHslQ==" saltValue="gHN498g73ssql/1Mp40HI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e3XhN87JQ+NHvdpg5aK7HUe9PzKYvFdrQvNGKg+Tu5N0ibze/mJIBYAPGPg+FU02ifg4o7tz2wNfXYfJjij9IA==" saltValue="7vntC5s3zAEdjviOlrlTS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338</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339</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zYbSClA60DcFpCWV7YDa7Woieao51BgQuQ8xC29cOi87iABemWL/fwgulnGt7uZTolKpfKOamsXJfOw3jOIeSw==" saltValue="jMHRNq06NMAC8NaRB3DiEA=="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338</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339</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XkBWxjuVPA0GFuZ6TDouUJOxOQI8A/t0YjHKFAlgC4kThjobjt7KD5trP0YHeDyH9Zo2EZksEKsxqInq/UHMBQ==" saltValue="b7rZMvWcz9sbZZuATODYQ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08" t="s">
        <v>119</v>
      </c>
      <c r="E9" s="430" t="s">
        <v>34</v>
      </c>
      <c r="F9" s="430"/>
      <c r="G9" s="508" t="s">
        <v>118</v>
      </c>
      <c r="H9" s="430" t="s">
        <v>1</v>
      </c>
      <c r="I9" s="430"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13</v>
      </c>
      <c r="Z9" s="430"/>
      <c r="AA9" s="430" t="s">
        <v>14</v>
      </c>
      <c r="AB9" s="430" t="s">
        <v>441</v>
      </c>
      <c r="AC9" s="508" t="s">
        <v>459</v>
      </c>
      <c r="AD9"/>
      <c r="AV9" t="s">
        <v>34</v>
      </c>
    </row>
    <row r="10" spans="4:53" ht="31.5" customHeight="1">
      <c r="D10" s="443"/>
      <c r="E10" s="430"/>
      <c r="F10" s="430"/>
      <c r="G10" s="443"/>
      <c r="H10" s="430"/>
      <c r="I10" s="430"/>
      <c r="J10" s="430"/>
      <c r="K10" s="430"/>
      <c r="L10" s="430"/>
      <c r="M10" s="430"/>
      <c r="N10" s="430"/>
      <c r="O10" s="430" t="s">
        <v>15</v>
      </c>
      <c r="P10" s="430"/>
      <c r="Q10" s="430"/>
      <c r="R10" s="430" t="s">
        <v>16</v>
      </c>
      <c r="S10" s="430"/>
      <c r="T10" s="443"/>
      <c r="U10" s="443"/>
      <c r="V10" s="430"/>
      <c r="W10" s="430"/>
      <c r="X10" s="430"/>
      <c r="Y10" s="430"/>
      <c r="Z10" s="430"/>
      <c r="AA10" s="430"/>
      <c r="AB10" s="430"/>
      <c r="AC10" s="443"/>
      <c r="AD10"/>
      <c r="AV10" t="s">
        <v>379</v>
      </c>
    </row>
    <row r="11" spans="4:53" ht="78.75" customHeight="1">
      <c r="D11" s="429"/>
      <c r="E11" s="430"/>
      <c r="F11" s="430"/>
      <c r="G11" s="429"/>
      <c r="H11" s="430"/>
      <c r="I11" s="430"/>
      <c r="J11" s="430"/>
      <c r="K11" s="430"/>
      <c r="L11" s="430"/>
      <c r="M11" s="430"/>
      <c r="N11" s="430"/>
      <c r="O11" s="27" t="s">
        <v>17</v>
      </c>
      <c r="P11" s="27" t="s">
        <v>18</v>
      </c>
      <c r="Q11" s="27" t="s">
        <v>19</v>
      </c>
      <c r="R11" s="430"/>
      <c r="S11" s="430"/>
      <c r="T11" s="429"/>
      <c r="U11" s="429"/>
      <c r="V11" s="430"/>
      <c r="W11" s="27" t="s">
        <v>20</v>
      </c>
      <c r="X11" s="27" t="s">
        <v>21</v>
      </c>
      <c r="Y11" s="27" t="s">
        <v>20</v>
      </c>
      <c r="Z11" s="27" t="s">
        <v>21</v>
      </c>
      <c r="AA11" s="430"/>
      <c r="AB11" s="430"/>
      <c r="AC11" s="42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F+rEK3/YslNE39zP6wdpiDSHf+wc4fAYJkxJ7whDD0OnBAGNw3EVSIC4QYnbhOPghYPq5SK5r2W+6VnMbKFGYQ==" saltValue="9jlyYCoE2cnxxnWzTFMh6A=="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DEctpMbDF0K8WOkgNJq+FAIwipp1M0v51gWXl9oco67FcP8mI8Np/TUlK1bbB7lLSfyqEkrBNA7vHVtSxnxyHQ==" saltValue="Kyf8//h2sdhi0VBycm0jV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Eg/kez7Tj7CizCUPB2A8q8lX2z6ea55W+ccbvrBqh4Ab9rk8xiRt4yUn8Z1D0u+TG4elWNvVNOwWkM81CuRtvA==" saltValue="cwPI+DMUR1zebRn+GMUXM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oFCJg4+QsAfIHbQCI+yKQm+xUgAqr81LuGeX4sKhn/z0FsgBQARYldqb3E3R5he/7YiNkHjb+UcuoVtjEyt+Zg==" saltValue="ZiFPJNYYKBnd7rM58GxB2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bizPYk9bhJSOq/I8nONOymKk6rG5P/AT4n/LMBmTYm+rUDXHnOuVMhCn3Whtd7mDrN1fAOzyNc+ZLudL49tWKg==" saltValue="XnQgO7s9/dEU6fO1NjdRq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FEp6E2gt2ZTliyyACl2bvJ8VdFPyEhAy4c7j8Is3h6vzO1TT0ntUXSTzAZNWfLzM2v6N46p6V5tPlBD7dn00cA==" saltValue="y3H0NHhqsDjOGkGsml+Ka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b3M9mhMkX0BnEqehvUV16g59+w6n/oaSvXRc5Pzvq7BVluAZ4dVR7UOkOShrVBPFF2eyD6JXYYUOFZd5bbfdCw==" saltValue="iRGpVIA1NgTuDgp3EvKtVw=="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NriGESOavjZZ1wtDRq8DACSKzVd26uFQnAqUAVkbBIVeVaFChaKIqeBKDeKFGMSlRwF3Qc1LgyhFV/+J4fHMqg==" saltValue="t9Bo73qIypPZOttnleKIP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HhbRY0BYLnDyvg5R/tJMvueJEr541DHc0ks60ZN9noH9Hnuhw/vvfePnBFzOZgmMVRJh6F6Wsvp8D02adzzp4A==" saltValue="n7YAiV8yLWzU5tcnTJNUR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NkUZzVZQ5BukQ7OHDAD0+8KIqTALxFTiyShDMuzAq7/9lrLdB8SRmt0u/cPBkKF1lv1mG0dTn3oOpFKvOOaYgg==" saltValue="t6ng/nrTbONMKlQHtiGLD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LCMqe/hq7OdxIfwovk/RPavaKZ6kYVhaRaDnnkcu+JON0u4ty6yy3ZGTtjIIP9zCfQ9rUYXehh5LfpAGtyARpg==" saltValue="6Vf53r6KP/xZIaEkCQzCm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5uX2UzAP4+XBa/tG6kq9Prih8gA60tIbi8SzXKxeYOQ7Bh277M8BnVI3Npmz9zzWCzLvzlZSYotd28531AGGUA==" saltValue="A2E5FLlB4Urmeiap99CqD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falCdSoFake+rDAfllq0walHLsIAwoDEcQudALqZZO/s4nIQbooX1WePwBRLn582mo1DPn5Dl69g7bqmXDirw==" saltValue="ldB+AvFe5Wa8duPih/dcc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dhcZ3tAV225qMzPj4J0jGLyz/UO8oKvoAIkXgnR9rrI7M6LpvBBZ/+fLhk5XU7r8mu5TfyQctfYzTUEjBJBXRw==" saltValue="VWLWyaR/4pILwjyOSyObC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TkJxFGAAg8T5TC5Fu6hQOKJWKRwtFto+7EuBtzEhxfqJ9+yrtW5S65TsuasmnV8h6j+xk/zqD6oo+zxjERyaDg==" saltValue="eFlZXMfYsb0DzSRNRayat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ftqGj74tpyZc44GkdK8SjnQ0x1WCoUem/I+guRVItW888xieJ0+9kDnLB6y5Eslm/3MN9+xyX21WnS6/Rlu3wQ==" saltValue="GDKD8gFXxOb8YZRPivvBP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PUHefDj3Uge8SnHjCYeSRqJN08nSYtcg2e90eVyK7GhAVhxCfanaMz8ifjOpVC3Pnq3zHkOBSasK01HbDY3WTQ==" saltValue="NfKxrDGjjPGVJTAejkPe0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jLT+2BHCjwUOUebP4H93B/PjbSmSqzNAra5dF+/XENtrfKcMoquYUtGsIFDsxjAnElqJzblkJSBoxElu5cpnMw==" saltValue="uY/N0IAFitQ4iCoB0OsGB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z/wQpNcI3CfAIFpX8kumTOtYqNNCv+rPkLwalNHyJKJy2a+U7fAKn8eqOAxZQtZ/FOTRibKtA/Zl0tALVVWasw==" saltValue="OGAo6fhSVypkqvg0k2S5g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F8XSX4KuaMWLRATDGsWwoPLxqB4CGwTGjG9D7/dAVVVDS9Dc9JZFoFZKgOMUX89+pQZEizCD4/cxl/00x/lqsQ==" saltValue="Uflw+QVW1jEsBkZnIHuwo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woQclfCzvHfPCvGb+apxNkWkUq3xuXfxP+Can3Sp+ZRluLFu5MFqiSLX7midHKFfGwYSXPD9Zbp523KmbnVOzw==" saltValue="mq9rsvXCWK5qoDbc7hWPdg=="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120</v>
      </c>
      <c r="V9" s="430" t="s">
        <v>89</v>
      </c>
      <c r="W9" s="430" t="s">
        <v>12</v>
      </c>
      <c r="X9" s="430"/>
      <c r="Y9" s="430" t="s">
        <v>14</v>
      </c>
      <c r="Z9" s="430" t="s">
        <v>441</v>
      </c>
      <c r="AA9" s="499" t="s">
        <v>708</v>
      </c>
      <c r="AB9" s="500"/>
      <c r="AC9" s="501"/>
      <c r="AG9" t="s">
        <v>348</v>
      </c>
      <c r="AV9" t="s">
        <v>34</v>
      </c>
    </row>
    <row r="10" spans="4:57" ht="31.5" customHeight="1">
      <c r="D10" s="443"/>
      <c r="E10" s="443"/>
      <c r="F10" s="443"/>
      <c r="G10" s="443"/>
      <c r="H10" s="430"/>
      <c r="I10" s="443"/>
      <c r="J10" s="430"/>
      <c r="K10" s="430"/>
      <c r="L10" s="430"/>
      <c r="M10" s="430"/>
      <c r="N10" s="430"/>
      <c r="O10" s="430" t="s">
        <v>15</v>
      </c>
      <c r="P10" s="430"/>
      <c r="Q10" s="430"/>
      <c r="R10" s="430" t="s">
        <v>16</v>
      </c>
      <c r="S10" s="430"/>
      <c r="T10" s="443"/>
      <c r="U10" s="474"/>
      <c r="V10" s="430"/>
      <c r="W10" s="430"/>
      <c r="X10" s="430"/>
      <c r="Y10" s="430"/>
      <c r="Z10" s="430"/>
      <c r="AA10" s="437" t="s">
        <v>709</v>
      </c>
      <c r="AB10" s="438"/>
      <c r="AC10" s="439"/>
      <c r="AG10" t="s">
        <v>339</v>
      </c>
      <c r="AV10" t="s">
        <v>379</v>
      </c>
    </row>
    <row r="11" spans="4:57" ht="43.5">
      <c r="D11" s="429"/>
      <c r="E11" s="429"/>
      <c r="F11" s="429"/>
      <c r="G11" s="429"/>
      <c r="H11" s="430"/>
      <c r="I11" s="429"/>
      <c r="J11" s="430"/>
      <c r="K11" s="430"/>
      <c r="L11" s="430"/>
      <c r="M11" s="430"/>
      <c r="N11" s="430"/>
      <c r="O11" s="27" t="s">
        <v>17</v>
      </c>
      <c r="P11" s="27" t="s">
        <v>18</v>
      </c>
      <c r="Q11" s="27" t="s">
        <v>19</v>
      </c>
      <c r="R11" s="430"/>
      <c r="S11" s="430"/>
      <c r="T11" s="429"/>
      <c r="U11" s="475"/>
      <c r="V11" s="430"/>
      <c r="W11" s="27" t="s">
        <v>20</v>
      </c>
      <c r="X11" s="27" t="s">
        <v>21</v>
      </c>
      <c r="Y11" s="430"/>
      <c r="Z11" s="430"/>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yBspHC6HNzK5INGR08FZnE6vRrO+Tpkvio3QJuLQAaDIqsf8ljAC+S7JDTZgnafjM3ixaRpvPynccZW8EHe6Uw==" saltValue="7d/qvaFHM5R2A0+YBSS5+Q=="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120</v>
      </c>
      <c r="V9" s="430" t="s">
        <v>89</v>
      </c>
      <c r="W9" s="430" t="s">
        <v>12</v>
      </c>
      <c r="X9" s="430"/>
      <c r="Y9" s="430" t="s">
        <v>14</v>
      </c>
      <c r="Z9" s="430" t="s">
        <v>441</v>
      </c>
      <c r="AA9" s="499" t="s">
        <v>708</v>
      </c>
      <c r="AB9" s="500"/>
      <c r="AC9" s="501"/>
      <c r="AG9" t="s">
        <v>348</v>
      </c>
      <c r="AV9" t="s">
        <v>34</v>
      </c>
    </row>
    <row r="10" spans="4:57" ht="31.5" customHeight="1">
      <c r="D10" s="443"/>
      <c r="E10" s="443"/>
      <c r="F10" s="443"/>
      <c r="G10" s="443"/>
      <c r="H10" s="430"/>
      <c r="I10" s="443"/>
      <c r="J10" s="430"/>
      <c r="K10" s="430"/>
      <c r="L10" s="430"/>
      <c r="M10" s="430"/>
      <c r="N10" s="430"/>
      <c r="O10" s="430" t="s">
        <v>15</v>
      </c>
      <c r="P10" s="430"/>
      <c r="Q10" s="430"/>
      <c r="R10" s="430" t="s">
        <v>16</v>
      </c>
      <c r="S10" s="430"/>
      <c r="T10" s="443"/>
      <c r="U10" s="474"/>
      <c r="V10" s="430"/>
      <c r="W10" s="430"/>
      <c r="X10" s="430"/>
      <c r="Y10" s="430"/>
      <c r="Z10" s="430"/>
      <c r="AA10" s="437" t="s">
        <v>709</v>
      </c>
      <c r="AB10" s="438"/>
      <c r="AC10" s="439"/>
      <c r="AG10" t="s">
        <v>339</v>
      </c>
      <c r="AV10" t="s">
        <v>379</v>
      </c>
    </row>
    <row r="11" spans="4:57" ht="43.5">
      <c r="D11" s="429"/>
      <c r="E11" s="429"/>
      <c r="F11" s="429"/>
      <c r="G11" s="429"/>
      <c r="H11" s="430"/>
      <c r="I11" s="429"/>
      <c r="J11" s="430"/>
      <c r="K11" s="430"/>
      <c r="L11" s="430"/>
      <c r="M11" s="430"/>
      <c r="N11" s="430"/>
      <c r="O11" s="27" t="s">
        <v>17</v>
      </c>
      <c r="P11" s="27" t="s">
        <v>18</v>
      </c>
      <c r="Q11" s="27" t="s">
        <v>19</v>
      </c>
      <c r="R11" s="430"/>
      <c r="S11" s="430"/>
      <c r="T11" s="429"/>
      <c r="U11" s="475"/>
      <c r="V11" s="430"/>
      <c r="W11" s="27" t="s">
        <v>20</v>
      </c>
      <c r="X11" s="27" t="s">
        <v>21</v>
      </c>
      <c r="Y11" s="430"/>
      <c r="Z11" s="430"/>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6OUJcay+D3+TQadpoMD9OlGr4ExXiFYAwYXqGBpZtNmmv+WGkKb7MCxUUYkDmBai/8yFlCM5jG954weSyVAAQ==" saltValue="Bu5zHl3t1n/C5FO9LsyLig=="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SCqgXJFkHfFqvYbQyXzOyhcfgvlNYaqKpNBtDt8CwKmxMyy1D6lP2Tsc9RfxaPDc3Nqm0V65zz0vw7OHFUU67A==" saltValue="8hYYxj+COcOqnnU9bA/60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niuecBYNmb5NVkcaqxfTa2rm1b7rpWWM0RH/7vp2NWyRM0T46GGSEZbrFF9/jGf0Xl8YIi6bHMXmodiKtixSDQ==" saltValue="IjQUVdsJZPftrMiABE47H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zogzLz+uJyEEmJOAbeibo93HKrtVC5oJAiezMaWtx2ItAmsY2UkojBKS/Vy7tKh0vnvPh2Lei7henrzKpmiC+A==" saltValue="nAIrpRu7KcGdfexFT/i3F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BIv7GF/sRkgd4Un6B3XyqSM9jZMHgQRXn4+NVBckvN0U8psN315WKoNwf0i6Pra5kMLscCg9vguiSwAEkP7fWQ==" saltValue="t8thEV/OG/Myr6/84xWur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DBjiaKH5ALbXBiqIRKL9KOWhYgi85R/oo4yEBB7O+mcDQrHXyKxhm2swXifsq47lhEWh4GdwNSPYRcLCzk8kZw==" saltValue="j2iKDHJ4oj8fTXBNaXyH1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C8MAFLCgAgxaSR1/1NU8+v/Asx8p9BgPBs1/CsgZ1Gfsoh0JHw1e11ttHJTbkUUb86wQsZGU2Ul7UrP1rsKvTg==" saltValue="GSy0x9Tf0J7ZaHbM4JtrI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zD/L9Bc412KY5nwp3atBe1bP2HWKyvAPDRGDqAOT5/MnW9v7us9aK1I+n/VFZncbt9fQzC+hgGdynN4HbivsOQ==" saltValue="FTPw6aTQ3Qz1Bcvmhvhze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2MciPimbfNWKTSY9cjA+SnN0EIC/4g7B1VkcCKLnaKzYe7Y+g6dMfWFkCA1mpGVeZjdRlKb61nwIhVpYv26Vcg==" saltValue="ffmw0CjstOgwNpabHXFYv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20"/>
  <sheetViews>
    <sheetView showGridLines="0" topLeftCell="A10" zoomScale="90" zoomScaleNormal="90" workbookViewId="0">
      <selection activeCell="F20" sqref="F20"/>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555" t="s">
        <v>879</v>
      </c>
      <c r="G15" s="550" t="s">
        <v>883</v>
      </c>
      <c r="H15" s="38">
        <v>135587</v>
      </c>
      <c r="I15" s="38"/>
      <c r="J15" s="38"/>
      <c r="K15" s="553">
        <f>+IFERROR(IF(COUNT(H15:J15),ROUND(SUM(H15:J15),0),""),"")</f>
        <v>135587</v>
      </c>
      <c r="L15" s="42">
        <f>+IFERROR(IF(COUNT(K15),ROUND(K15/'Shareholding Pattern'!$L$78*100,2),""),"")</f>
        <v>2.6</v>
      </c>
      <c r="M15" s="170">
        <f>IF(H15="","",H15)</f>
        <v>135587</v>
      </c>
      <c r="N15" s="170"/>
      <c r="O15" s="229">
        <f>+IFERROR(IF(COUNT(M15:N15),ROUND(SUM(M15,N15),2),""),"")</f>
        <v>135587</v>
      </c>
      <c r="P15" s="42">
        <f>+IFERROR(IF(COUNT(O15),ROUND(O15/('Shareholding Pattern'!$P$79)*100,2),""),"")</f>
        <v>2.6</v>
      </c>
      <c r="Q15" s="38"/>
      <c r="R15" s="38"/>
      <c r="S15" s="553" t="str">
        <f>+IFERROR(IF(COUNT(Q15:R15),ROUND(SUM(Q15:R15),0),""),"")</f>
        <v/>
      </c>
      <c r="T15" s="14">
        <f>+IFERROR(IF(COUNT(K15,S15),ROUND(SUM(S15,K15)/SUM('Shareholding Pattern'!$L$78,'Shareholding Pattern'!$T$78)*100,2),""),"")</f>
        <v>2.6</v>
      </c>
      <c r="U15" s="38"/>
      <c r="V15" s="14" t="str">
        <f>+IFERROR(IF(COUNT(U15),ROUND(SUM(U15)/SUM(K15)*100,2),""),0)</f>
        <v/>
      </c>
      <c r="W15" s="38">
        <v>135587</v>
      </c>
      <c r="X15" s="228"/>
      <c r="Y15" s="38">
        <v>0</v>
      </c>
      <c r="Z15" s="38">
        <v>0</v>
      </c>
      <c r="AA15" s="38">
        <v>0</v>
      </c>
      <c r="AB15" s="10"/>
      <c r="AC15" s="10" t="e">
        <f>SUM(#REF!)</f>
        <v>#REF!</v>
      </c>
    </row>
    <row r="16" spans="5:29" ht="25" customHeight="1">
      <c r="E16" s="53">
        <v>2</v>
      </c>
      <c r="F16" s="555" t="s">
        <v>880</v>
      </c>
      <c r="G16" s="550" t="s">
        <v>884</v>
      </c>
      <c r="H16" s="38">
        <v>133002</v>
      </c>
      <c r="I16" s="38"/>
      <c r="J16" s="38"/>
      <c r="K16" s="553">
        <f>+IFERROR(IF(COUNT(H16:J16),ROUND(SUM(H16:J16),0),""),"")</f>
        <v>133002</v>
      </c>
      <c r="L16" s="42">
        <f>+IFERROR(IF(COUNT(K16),ROUND(K16/'Shareholding Pattern'!$L$78*100,2),""),"")</f>
        <v>2.5499999999999998</v>
      </c>
      <c r="M16" s="170">
        <f>IF(H16="","",H16)</f>
        <v>133002</v>
      </c>
      <c r="N16" s="170"/>
      <c r="O16" s="229">
        <f>+IFERROR(IF(COUNT(M16:N16),ROUND(SUM(M16,N16),2),""),"")</f>
        <v>133002</v>
      </c>
      <c r="P16" s="42">
        <f>+IFERROR(IF(COUNT(O16),ROUND(O16/('Shareholding Pattern'!$P$79)*100,2),""),"")</f>
        <v>2.5499999999999998</v>
      </c>
      <c r="Q16" s="38"/>
      <c r="R16" s="38"/>
      <c r="S16" s="553" t="str">
        <f>+IFERROR(IF(COUNT(Q16:R16),ROUND(SUM(Q16:R16),0),""),"")</f>
        <v/>
      </c>
      <c r="T16" s="14">
        <f>+IFERROR(IF(COUNT(K16,S16),ROUND(SUM(S16,K16)/SUM('Shareholding Pattern'!$L$78,'Shareholding Pattern'!$T$78)*100,2),""),"")</f>
        <v>2.5499999999999998</v>
      </c>
      <c r="U16" s="38"/>
      <c r="V16" s="14" t="str">
        <f>+IFERROR(IF(COUNT(U16),ROUND(SUM(U16)/SUM(K16)*100,2),""),0)</f>
        <v/>
      </c>
      <c r="W16" s="38">
        <v>133002</v>
      </c>
      <c r="X16" s="228"/>
      <c r="Y16" s="38">
        <v>0</v>
      </c>
      <c r="Z16" s="38">
        <v>0</v>
      </c>
      <c r="AA16" s="38">
        <v>0</v>
      </c>
      <c r="AB16" s="10"/>
      <c r="AC16" s="10" t="e">
        <f>SUM(#REF!)</f>
        <v>#REF!</v>
      </c>
    </row>
    <row r="17" spans="5:29" ht="25" customHeight="1">
      <c r="E17" s="53">
        <v>3</v>
      </c>
      <c r="F17" s="555" t="s">
        <v>881</v>
      </c>
      <c r="G17" s="550" t="s">
        <v>885</v>
      </c>
      <c r="H17" s="38">
        <v>96990</v>
      </c>
      <c r="I17" s="38"/>
      <c r="J17" s="38"/>
      <c r="K17" s="553">
        <f>+IFERROR(IF(COUNT(H17:J17),ROUND(SUM(H17:J17),0),""),"")</f>
        <v>96990</v>
      </c>
      <c r="L17" s="42">
        <f>+IFERROR(IF(COUNT(K17),ROUND(K17/'Shareholding Pattern'!$L$78*100,2),""),"")</f>
        <v>1.86</v>
      </c>
      <c r="M17" s="170">
        <f>IF(H17="","",H17)</f>
        <v>96990</v>
      </c>
      <c r="N17" s="170"/>
      <c r="O17" s="229">
        <f>+IFERROR(IF(COUNT(M17:N17),ROUND(SUM(M17,N17),2),""),"")</f>
        <v>96990</v>
      </c>
      <c r="P17" s="42">
        <f>+IFERROR(IF(COUNT(O17),ROUND(O17/('Shareholding Pattern'!$P$79)*100,2),""),"")</f>
        <v>1.86</v>
      </c>
      <c r="Q17" s="38"/>
      <c r="R17" s="38"/>
      <c r="S17" s="553" t="str">
        <f>+IFERROR(IF(COUNT(Q17:R17),ROUND(SUM(Q17:R17),0),""),"")</f>
        <v/>
      </c>
      <c r="T17" s="14">
        <f>+IFERROR(IF(COUNT(K17,S17),ROUND(SUM(S17,K17)/SUM('Shareholding Pattern'!$L$78,'Shareholding Pattern'!$T$78)*100,2),""),"")</f>
        <v>1.86</v>
      </c>
      <c r="U17" s="38"/>
      <c r="V17" s="14" t="str">
        <f>+IFERROR(IF(COUNT(U17),ROUND(SUM(U17)/SUM(K17)*100,2),""),0)</f>
        <v/>
      </c>
      <c r="W17" s="38">
        <v>96990</v>
      </c>
      <c r="X17" s="228"/>
      <c r="Y17" s="38">
        <v>0</v>
      </c>
      <c r="Z17" s="38">
        <v>0</v>
      </c>
      <c r="AA17" s="38">
        <v>0</v>
      </c>
      <c r="AB17" s="10"/>
      <c r="AC17" s="10" t="e">
        <f>SUM(#REF!)</f>
        <v>#REF!</v>
      </c>
    </row>
    <row r="18" spans="5:29" ht="25" customHeight="1">
      <c r="E18" s="53">
        <v>4</v>
      </c>
      <c r="F18" s="555" t="s">
        <v>882</v>
      </c>
      <c r="G18" s="550" t="s">
        <v>886</v>
      </c>
      <c r="H18" s="38">
        <v>72955</v>
      </c>
      <c r="I18" s="38"/>
      <c r="J18" s="38"/>
      <c r="K18" s="553">
        <f>+IFERROR(IF(COUNT(H18:J18),ROUND(SUM(H18:J18),0),""),"")</f>
        <v>72955</v>
      </c>
      <c r="L18" s="42">
        <f>+IFERROR(IF(COUNT(K18),ROUND(K18/'Shareholding Pattern'!$L$78*100,2),""),"")</f>
        <v>1.4</v>
      </c>
      <c r="M18" s="170">
        <f>IF(H18="","",H18)</f>
        <v>72955</v>
      </c>
      <c r="N18" s="170"/>
      <c r="O18" s="229">
        <f>+IFERROR(IF(COUNT(M18:N18),ROUND(SUM(M18,N18),2),""),"")</f>
        <v>72955</v>
      </c>
      <c r="P18" s="42">
        <f>+IFERROR(IF(COUNT(O18),ROUND(O18/('Shareholding Pattern'!$P$79)*100,2),""),"")</f>
        <v>1.4</v>
      </c>
      <c r="Q18" s="38"/>
      <c r="R18" s="38"/>
      <c r="S18" s="553" t="str">
        <f>+IFERROR(IF(COUNT(Q18:R18),ROUND(SUM(Q18:R18),0),""),"")</f>
        <v/>
      </c>
      <c r="T18" s="14">
        <f>+IFERROR(IF(COUNT(K18,S18),ROUND(SUM(S18,K18)/SUM('Shareholding Pattern'!$L$78,'Shareholding Pattern'!$T$78)*100,2),""),"")</f>
        <v>1.4</v>
      </c>
      <c r="U18" s="38"/>
      <c r="V18" s="14" t="str">
        <f>+IFERROR(IF(COUNT(U18),ROUND(SUM(U18)/SUM(K18)*100,2),""),0)</f>
        <v/>
      </c>
      <c r="W18" s="38">
        <v>72955</v>
      </c>
      <c r="X18" s="228"/>
      <c r="Y18" s="38">
        <v>0</v>
      </c>
      <c r="Z18" s="38">
        <v>0</v>
      </c>
      <c r="AA18" s="38">
        <v>0</v>
      </c>
      <c r="AB18" s="10"/>
      <c r="AC18" s="10" t="e">
        <f>SUM(#REF!)</f>
        <v>#REF!</v>
      </c>
    </row>
    <row r="19" spans="5:29" hidden="1">
      <c r="E19" s="2"/>
      <c r="F19" s="3"/>
      <c r="G19" s="3"/>
      <c r="H19" s="3"/>
      <c r="I19" s="3"/>
      <c r="J19" s="3"/>
      <c r="K19" s="3"/>
      <c r="L19" s="3"/>
      <c r="M19" s="3"/>
      <c r="N19" s="3"/>
      <c r="O19" s="3"/>
      <c r="P19" s="3"/>
      <c r="Q19" s="3"/>
      <c r="R19" s="3"/>
      <c r="S19" s="3"/>
      <c r="T19" s="3"/>
      <c r="U19" s="3"/>
      <c r="V19" s="3"/>
      <c r="W19" s="35"/>
      <c r="X19" s="35"/>
      <c r="Y19" s="35"/>
      <c r="Z19" s="35"/>
      <c r="AA19" s="36"/>
    </row>
    <row r="20" spans="5:29" ht="20.149999999999999" customHeight="1">
      <c r="E20" s="31"/>
      <c r="F20" s="57" t="s">
        <v>392</v>
      </c>
      <c r="G20" s="57" t="s">
        <v>19</v>
      </c>
      <c r="H20" s="44">
        <f>+IFERROR(IF(COUNT(H14:H19),ROUND(SUM(H14:H19),0),""),"")</f>
        <v>438534</v>
      </c>
      <c r="I20" s="44" t="str">
        <f>+IFERROR(IF(COUNT(I14:I19),ROUND(SUM(I14:I19),0),""),"")</f>
        <v/>
      </c>
      <c r="J20" s="44" t="str">
        <f>+IFERROR(IF(COUNT(J14:J19),ROUND(SUM(J14:J19),0),""),"")</f>
        <v/>
      </c>
      <c r="K20" s="44">
        <f>+IFERROR(IF(COUNT(K14:K19),ROUND(SUM(K14:K19),0),""),"")</f>
        <v>438534</v>
      </c>
      <c r="L20" s="14">
        <f>+IFERROR(IF(COUNT(K20),ROUND(K20/'Shareholding Pattern'!$L$78*100,2),""),"")</f>
        <v>8.4</v>
      </c>
      <c r="M20" s="29">
        <f>+IFERROR(IF(COUNT(M14:M19),ROUND(SUM(M14:M19),0),""),"")</f>
        <v>438534</v>
      </c>
      <c r="N20" s="29" t="str">
        <f>+IFERROR(IF(COUNT(N14:N19),ROUND(SUM(N14:N19),0),""),"")</f>
        <v/>
      </c>
      <c r="O20" s="29">
        <f>+IFERROR(IF(COUNT(O14:O19),ROUND(SUM(O14:O19),0),""),"")</f>
        <v>438534</v>
      </c>
      <c r="P20" s="14">
        <f>+IFERROR(IF(COUNT(O20),ROUND(O20/('Shareholding Pattern'!$P$79)*100,2),""),"")</f>
        <v>8.4</v>
      </c>
      <c r="Q20" s="44" t="str">
        <f>+IFERROR(IF(COUNT(Q14:Q19),ROUND(SUM(Q14:Q19),0),""),"")</f>
        <v/>
      </c>
      <c r="R20" s="44" t="str">
        <f>+IFERROR(IF(COUNT(R14:R19),ROUND(SUM(R14:R19),0),""),"")</f>
        <v/>
      </c>
      <c r="S20" s="44" t="str">
        <f>+IFERROR(IF(COUNT(S14:S19),ROUND(SUM(S14:S19),0),""),"")</f>
        <v/>
      </c>
      <c r="T20" s="14">
        <f>+IFERROR(IF(COUNT(K20,S20),ROUND(SUM(S20,K20)/SUM('Shareholding Pattern'!$L$78,'Shareholding Pattern'!$T$78)*100,2),""),"")</f>
        <v>8.4</v>
      </c>
      <c r="U20" s="44" t="str">
        <f>+IFERROR(IF(COUNT(U14:U19),ROUND(SUM(U14:U19),0),""),"")</f>
        <v/>
      </c>
      <c r="V20" s="14" t="str">
        <f>+IFERROR(IF(COUNT(U20),ROUND(SUM(U20)/SUM(K20)*100,2),""),0)</f>
        <v/>
      </c>
      <c r="W20" s="44">
        <f>+IFERROR(IF(COUNT(W14:W19),ROUND(SUM(W14:W19),0),""),"")</f>
        <v>438534</v>
      </c>
      <c r="X20" s="337"/>
      <c r="Y20" s="44">
        <f>+IFERROR(IF(COUNT(Y14:Y19),ROUND(SUM(Y14:Y19),0),""),"")</f>
        <v>0</v>
      </c>
      <c r="Z20" s="44">
        <f>+IFERROR(IF(COUNT(Z14:Z19),ROUND(SUM(Z14:Z19),0),""),"")</f>
        <v>0</v>
      </c>
      <c r="AA20" s="44">
        <f>+IFERROR(IF(COUNT(AA14:AA19),ROUND(SUM(AA14:AA19),0),""),"")</f>
        <v>0</v>
      </c>
    </row>
  </sheetData>
  <sheetProtection algorithmName="SHA-512" hashValue="mqCONaFNiOF67OrHirvfrK7fIQeMTolHI/oBzEmq95ua04oxraYQvotFCH40VeFjQsRFxcpz31OTA6ygsfMaJg==" saltValue="C+It8pNwvfPQZCYcpbQcWw=="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xr:uid="{00000000-0002-0000-2D00-000000000000}">
      <formula1>H13</formula1>
    </dataValidation>
    <dataValidation type="whole" operator="lessThanOrEqual" allowBlank="1" showInputMessage="1" showErrorMessage="1" sqref="W13 W15:W18" xr:uid="{00000000-0002-0000-2D00-000001000000}">
      <formula1>K13</formula1>
    </dataValidation>
    <dataValidation type="textLength" operator="equal" allowBlank="1" showInputMessage="1" showErrorMessage="1" prompt="[A-Z][A-Z][A-Z][A-Z][A-Z][0-9][0-9][0-9][0-9][A-Z]_x000a__x000a_In absence of PAN write : ZZZZZ9999Z" sqref="G13 G15:G18" xr:uid="{00000000-0002-0000-2D00-000002000000}">
      <formula1>10</formula1>
    </dataValidation>
    <dataValidation type="whole" operator="greaterThanOrEqual" allowBlank="1" showInputMessage="1" showErrorMessage="1" sqref="Q13:R13 M13:N13 H13:J13 Q15:R18 M15:N18 H15:J18"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xr:uid="{00000000-0002-0000-2D00-000006000000}">
      <formula1>K13</formula1>
    </dataValidation>
  </dataValidations>
  <hyperlinks>
    <hyperlink ref="G20" location="'Shareholding Pattern'!F44" display="Total" xr:uid="{00000000-0004-0000-2D00-000000000000}"/>
    <hyperlink ref="F20"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63500</xdr:colOff>
                    <xdr:row>14</xdr:row>
                    <xdr:rowOff>63500</xdr:rowOff>
                  </from>
                  <to>
                    <xdr:col>23</xdr:col>
                    <xdr:colOff>1384300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63500</xdr:colOff>
                    <xdr:row>15</xdr:row>
                    <xdr:rowOff>63500</xdr:rowOff>
                  </from>
                  <to>
                    <xdr:col>23</xdr:col>
                    <xdr:colOff>1384300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63500</xdr:colOff>
                    <xdr:row>16</xdr:row>
                    <xdr:rowOff>63500</xdr:rowOff>
                  </from>
                  <to>
                    <xdr:col>23</xdr:col>
                    <xdr:colOff>1384300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63500</xdr:colOff>
                    <xdr:row>17</xdr:row>
                    <xdr:rowOff>63500</xdr:rowOff>
                  </from>
                  <to>
                    <xdr:col>23</xdr:col>
                    <xdr:colOff>1384300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pSXNVxIqzzi0DkBx5ma1U0EpxJ2U+5EYzc2jc7mBhl9+4VgVE6mCWHhfZmeQtA5pVEYr9J5C/EmkKXhi5hejAw==" saltValue="VsvIP9fD+lAiqy37dvdjeA=="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6Y2FY0HKJN+81x87YnpTT446JIN7dVScrwWS1e1PYY6lzIYjKvseh4mYHpsG1gri73+rZ87CwH8ceijClHekEw==" saltValue="AUvpXeN3AEZ3kkvM2ggasw=="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NPwumuP7fehFovy3JclYPteAFPJygBfbaBv7lmS/XSoYOYt70Vw5+QRlmAdq0U6GJ1xomXNiLCh2mJDE8Da6rA==" saltValue="425SIjSf0+2sACvjayYpbQ=="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70" zoomScaleNormal="70" workbookViewId="0">
      <pane xSplit="3" ySplit="14" topLeftCell="E15" activePane="bottomRight" state="frozen"/>
      <selection activeCell="A7" sqref="A7"/>
      <selection pane="topRight" activeCell="D7" sqref="D7"/>
      <selection pane="bottomLeft" activeCell="A15" sqref="A15"/>
      <selection pane="bottomRight" activeCell="E15" sqref="E15"/>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+IFERROR(IF(COUNT(I13:I16),ROUND(SUMIF($F$13:I16,"Category",I13:I16),0),""),"")</f>
        <v>0</v>
      </c>
      <c r="J3">
        <f ca="1">+IFERROR(IF(COUNT(J13:J16),ROUND(SUMIF($F$13:J16,"Category",J13:J16),0),""),"")</f>
        <v>0</v>
      </c>
      <c r="K3" t="str">
        <f>+IFERROR(IF(COUNT(K13:K16),ROUND(SUMIF($F$13:K16,"Category",K13:K16),0),""),"")</f>
        <v/>
      </c>
      <c r="L3" t="str">
        <f>+IFERROR(IF(COUNT(L13:L16),ROUND(SUMIF($F$13:L16,"Category",L13:L16),0),""),"")</f>
        <v/>
      </c>
      <c r="M3">
        <f ca="1">+IFERROR(IF(COUNT(M13:M16),ROUND(SUMIF($F$13:M16,"Category",M13:M16),0),""),"")</f>
        <v>0</v>
      </c>
      <c r="N3">
        <f ca="1">+IFERROR(IF(COUNT(N13:N16),ROUND(SUMIF($F$13:N16,"Category",N13:N16),2),""),"")</f>
        <v>0</v>
      </c>
      <c r="O3">
        <f ca="1">+IFERROR(IF(COUNT(O13:O16),ROUND(SUMIF($F$13:O16,"Category",O13:O16),0),""),"")</f>
        <v>0</v>
      </c>
      <c r="P3" t="str">
        <f>+IFERROR(IF(COUNT(P13:P16),ROUND(SUMIF($F$13:P16,"Category",P13:P16),0),""),"")</f>
        <v/>
      </c>
      <c r="Q3">
        <f ca="1">+IFERROR(IF(COUNT(Q13:Q16),ROUND(SUMIF($F$13:Q16,"Category",Q13:Q16),0),""),"")</f>
        <v>0</v>
      </c>
      <c r="R3">
        <f ca="1">+IFERROR(IF(COUNT(R13:R16),ROUND(SUMIF($F$13:R16,"Category",R13:R16),2),""),"")</f>
        <v>0</v>
      </c>
      <c r="S3" t="str">
        <f>+IFERROR(IF(COUNT(S13:S16),ROUND(SUMIF($F$13:S16,"Category",S13:S16),0),""),"")</f>
        <v/>
      </c>
      <c r="T3" t="str">
        <f>+IFERROR(IF(COUNT(T13:T16),ROUND(SUMIF($F$13:T16,"Category",T13:T16),0),""),"")</f>
        <v/>
      </c>
      <c r="U3" t="str">
        <f>+IFERROR(IF(COUNT(U13:U16),ROUND(SUMIF($F$13:U16,"Category",U13:U16),0),""),"")</f>
        <v/>
      </c>
      <c r="V3">
        <f ca="1">+IFERROR(IF(COUNT(V13:V16),ROUND(SUMIF($F$13:V16,"Category",V13:V16),2),""),"")</f>
        <v>0</v>
      </c>
      <c r="W3" t="str">
        <f>+IFERROR(IF(COUNT(W13:W16),ROUND(SUMIF($F$13:W16,"Category",W13:W16),0),""),"")</f>
        <v/>
      </c>
      <c r="X3" t="str">
        <f>+IFERROR(IF(COUNT(X13:X16),ROUND(SUMIF($F$13:X16,"Category",X13:X16),2),""),"")</f>
        <v/>
      </c>
      <c r="Y3">
        <f ca="1">+IFERROR(IF(COUNT(Y13:Y16),ROUND(SUMIF($F$13:Y16,"Category",Y13:Y16),0),""),"")</f>
        <v>0</v>
      </c>
    </row>
    <row r="4" spans="4:54" hidden="1"/>
    <row r="5" spans="4:54" hidden="1"/>
    <row r="6" spans="4:54" hidden="1"/>
    <row r="9" spans="4:54"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14</v>
      </c>
      <c r="Z9" s="430" t="s">
        <v>441</v>
      </c>
      <c r="AA9" s="499" t="s">
        <v>708</v>
      </c>
      <c r="AB9" s="500"/>
      <c r="AC9" s="501"/>
      <c r="AV9" t="s">
        <v>34</v>
      </c>
    </row>
    <row r="10" spans="4:54" ht="31.5" customHeight="1">
      <c r="D10" s="443"/>
      <c r="E10" s="443"/>
      <c r="F10" s="443"/>
      <c r="G10" s="443"/>
      <c r="H10" s="430"/>
      <c r="I10" s="443"/>
      <c r="J10" s="430"/>
      <c r="K10" s="430"/>
      <c r="L10" s="430"/>
      <c r="M10" s="430"/>
      <c r="N10" s="430"/>
      <c r="O10" s="430" t="s">
        <v>15</v>
      </c>
      <c r="P10" s="430"/>
      <c r="Q10" s="430"/>
      <c r="R10" s="430" t="s">
        <v>16</v>
      </c>
      <c r="S10" s="430"/>
      <c r="T10" s="443"/>
      <c r="U10" s="443"/>
      <c r="V10" s="430"/>
      <c r="W10" s="430"/>
      <c r="X10" s="430"/>
      <c r="Y10" s="430"/>
      <c r="Z10" s="430"/>
      <c r="AA10" s="437" t="s">
        <v>709</v>
      </c>
      <c r="AB10" s="438"/>
      <c r="AC10" s="439"/>
      <c r="AV10" t="s">
        <v>379</v>
      </c>
    </row>
    <row r="11" spans="4:54" ht="43.5">
      <c r="D11" s="429"/>
      <c r="E11" s="429"/>
      <c r="F11" s="429"/>
      <c r="G11" s="429"/>
      <c r="H11" s="430"/>
      <c r="I11" s="429"/>
      <c r="J11" s="430"/>
      <c r="K11" s="430"/>
      <c r="L11" s="430"/>
      <c r="M11" s="430"/>
      <c r="N11" s="430"/>
      <c r="O11" s="27" t="s">
        <v>17</v>
      </c>
      <c r="P11" s="27" t="s">
        <v>18</v>
      </c>
      <c r="Q11" s="27" t="s">
        <v>19</v>
      </c>
      <c r="R11" s="430"/>
      <c r="S11" s="430"/>
      <c r="T11" s="429"/>
      <c r="U11" s="429"/>
      <c r="V11" s="430"/>
      <c r="W11" s="27" t="s">
        <v>20</v>
      </c>
      <c r="X11" s="27" t="s">
        <v>21</v>
      </c>
      <c r="Y11" s="430"/>
      <c r="Z11" s="430"/>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549" t="s">
        <v>575</v>
      </c>
      <c r="F15" s="549" t="s">
        <v>379</v>
      </c>
      <c r="G15" s="549" t="s">
        <v>887</v>
      </c>
      <c r="H15" s="550" t="s">
        <v>888</v>
      </c>
      <c r="I15" s="551">
        <v>1</v>
      </c>
      <c r="J15" s="38">
        <v>170578</v>
      </c>
      <c r="K15" s="38"/>
      <c r="L15" s="38"/>
      <c r="M15" s="552">
        <f>+IFERROR(IF(COUNT(J15:L15),ROUND(SUM(J15:L15),0),""),"")</f>
        <v>170578</v>
      </c>
      <c r="N15" s="187">
        <f>+IFERROR(IF(COUNT(M15),ROUND(M15/'Shareholding Pattern'!$L$78*100,2),""),"")</f>
        <v>3.27</v>
      </c>
      <c r="O15" s="38">
        <f>IF(J15="","",J15)</f>
        <v>170578</v>
      </c>
      <c r="P15" s="38"/>
      <c r="Q15" s="552">
        <f>+IFERROR(IF(COUNT(O15:P15),ROUND(SUM(O15,P15),2),""),"")</f>
        <v>170578</v>
      </c>
      <c r="R15" s="187">
        <f>+IFERROR(IF(COUNT(Q15),ROUND(Q15/('Shareholding Pattern'!$P$79)*100,2),""),"")</f>
        <v>3.27</v>
      </c>
      <c r="S15" s="38"/>
      <c r="T15" s="38"/>
      <c r="U15" s="552" t="str">
        <f>+IFERROR(IF(COUNT(S15:T15),ROUND(SUM(S15:T15),0),""),"")</f>
        <v/>
      </c>
      <c r="V15" s="186">
        <f>+IFERROR(IF(COUNT(M15,U15),ROUND(SUM(U15,M15)/SUM('Shareholding Pattern'!$L$78,'Shareholding Pattern'!$T$78)*100,2),""),"")</f>
        <v>3.27</v>
      </c>
      <c r="W15" s="38"/>
      <c r="X15" s="186" t="str">
        <f>+IFERROR(IF(COUNT(W15),ROUND(SUM(W15)/SUM(M15)*100,2),""),0)</f>
        <v/>
      </c>
      <c r="Y15" s="38">
        <v>170578</v>
      </c>
      <c r="Z15" s="228"/>
      <c r="AA15" s="38">
        <v>0</v>
      </c>
      <c r="AB15" s="38">
        <v>0</v>
      </c>
      <c r="AC15" s="38">
        <v>0</v>
      </c>
    </row>
    <row r="16" spans="4:54" hidden="1">
      <c r="D16" s="34"/>
      <c r="K16" s="169"/>
      <c r="L16" s="169"/>
      <c r="O16" s="169"/>
      <c r="P16" s="169"/>
      <c r="W16" s="169"/>
      <c r="Y16" s="35"/>
      <c r="Z16" s="35"/>
      <c r="AA16" s="35"/>
      <c r="AB16" s="35"/>
      <c r="AC16" s="36"/>
    </row>
    <row r="17" spans="4:29" ht="25" customHeight="1">
      <c r="D17" s="107"/>
      <c r="E17" s="30"/>
      <c r="F17" s="30"/>
      <c r="G17" s="49" t="s">
        <v>392</v>
      </c>
      <c r="H17" s="49" t="s">
        <v>19</v>
      </c>
      <c r="I17" s="52">
        <f ca="1">+IFERROR(IF(COUNT(I13:I16),ROUND(SUMIF($F$13:I16,"Category",I13:I16),0),""),"")</f>
        <v>0</v>
      </c>
      <c r="J17" s="52">
        <f ca="1">+IFERROR(IF(COUNT(J13:J16),ROUND(SUMIF($F$13:J16,"Category",J13:J16),0),""),"")</f>
        <v>0</v>
      </c>
      <c r="K17" s="52" t="str">
        <f>+IFERROR(IF(COUNT(K13:K16),ROUND(SUMIF($F$13:K16,"Category",K13:K16),0),""),"")</f>
        <v/>
      </c>
      <c r="L17" s="52" t="str">
        <f>+IFERROR(IF(COUNT(L13:L16),ROUND(SUMIF($F$13:L16,"Category",L13:L16),0),""),"")</f>
        <v/>
      </c>
      <c r="M17" s="52">
        <f ca="1">+IFERROR(IF(COUNT(M13:M16),ROUND(SUMIF($F$13:M16,"Category",M13:M16),0),""),"")</f>
        <v>0</v>
      </c>
      <c r="N17" s="186">
        <f ca="1">+IFERROR(IF(COUNT(N13:N16),ROUND(SUMIF($F$13:N16,"Category",N13:N16),2),""),"")</f>
        <v>0</v>
      </c>
      <c r="O17" s="160">
        <f ca="1">+IFERROR(IF(COUNT(O13:O16),ROUND(SUMIF($F$13:O16,"Category",O13:O16),0),""),"")</f>
        <v>0</v>
      </c>
      <c r="P17" s="160" t="str">
        <f>+IFERROR(IF(COUNT(P13:P16),ROUND(SUMIF($F$13:P16,"Category",P13:P16),0),""),"")</f>
        <v/>
      </c>
      <c r="Q17" s="160">
        <f ca="1">+IFERROR(IF(COUNT(Q13:Q16),ROUND(SUMIF($F$13:Q16,"Category",Q13:Q16),0),""),"")</f>
        <v>0</v>
      </c>
      <c r="R17" s="186">
        <f ca="1">+IFERROR(IF(COUNT(R13:R16),ROUND(SUMIF($F$13:R16,"Category",R13:R16),2),""),"")</f>
        <v>0</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v>
      </c>
      <c r="W17" s="52" t="str">
        <f>+IFERROR(IF(COUNT(W13:W16),ROUND(SUMIF($F$13:W16,"Category",W13:W16),0),""),"")</f>
        <v/>
      </c>
      <c r="X17" s="186" t="str">
        <f>+IFERROR(IF(COUNT(W17),ROUND(SUM(W17)/SUM(M17)*100,2),""),0)</f>
        <v/>
      </c>
      <c r="Y17" s="52">
        <f ca="1">+IFERROR(IF(COUNT(Y13:Y16),ROUND(SUMIF($F$13:Y16,"Category",Y13:Y16),0),""),"")</f>
        <v>0</v>
      </c>
      <c r="Z17" s="337"/>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algorithmName="SHA-512" hashValue="IuuAT/c/e63p/xeHJQh5NqE3zA1yTCIxAw5tdNUhR6sjfq/lst7xZ6ZSYESh3HBtplW3aFZ8Tn78SH58tZzfHQ==" saltValue="q3ipzTbRPamuGTMeaCyc3A=="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F14" sqref="F14"/>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20" t="s">
        <v>842</v>
      </c>
      <c r="E8" s="521"/>
      <c r="F8" s="522"/>
      <c r="G8" s="361"/>
    </row>
    <row r="9" spans="4:14" ht="15.5">
      <c r="D9" s="344" t="s">
        <v>107</v>
      </c>
      <c r="E9" s="344" t="s">
        <v>858</v>
      </c>
      <c r="F9" s="344" t="s">
        <v>850</v>
      </c>
      <c r="G9" s="362"/>
    </row>
    <row r="10" spans="4:14" ht="20.149999999999999" customHeight="1">
      <c r="D10" s="264" t="s">
        <v>843</v>
      </c>
      <c r="E10" s="358">
        <v>0</v>
      </c>
      <c r="F10" s="359">
        <v>0</v>
      </c>
      <c r="G10" s="363"/>
      <c r="K10">
        <v>0</v>
      </c>
      <c r="L10">
        <v>0</v>
      </c>
      <c r="M10">
        <v>0</v>
      </c>
      <c r="N10">
        <v>0</v>
      </c>
    </row>
    <row r="11" spans="4:14" ht="20.149999999999999" customHeight="1">
      <c r="D11" s="265" t="s">
        <v>844</v>
      </c>
      <c r="E11" s="358">
        <v>0</v>
      </c>
      <c r="F11" s="358">
        <v>0</v>
      </c>
      <c r="G11" s="363"/>
      <c r="K11">
        <v>0</v>
      </c>
      <c r="L11">
        <v>0</v>
      </c>
      <c r="M11">
        <v>0</v>
      </c>
      <c r="N11">
        <v>0</v>
      </c>
    </row>
    <row r="12" spans="4:14" ht="20.149999999999999" customHeight="1">
      <c r="D12" s="265" t="s">
        <v>845</v>
      </c>
      <c r="E12" s="358">
        <v>0</v>
      </c>
      <c r="F12" s="358">
        <v>0</v>
      </c>
      <c r="G12" s="363"/>
      <c r="K12">
        <v>0</v>
      </c>
      <c r="L12">
        <v>0</v>
      </c>
      <c r="M12">
        <v>0</v>
      </c>
      <c r="N12">
        <v>0</v>
      </c>
    </row>
    <row r="13" spans="4:14">
      <c r="D13" s="265" t="s">
        <v>846</v>
      </c>
      <c r="E13" s="358">
        <v>0</v>
      </c>
      <c r="F13" s="358">
        <v>0</v>
      </c>
      <c r="G13" s="363"/>
      <c r="K13">
        <v>0</v>
      </c>
      <c r="L13">
        <v>0</v>
      </c>
      <c r="M13">
        <v>0</v>
      </c>
      <c r="N13">
        <v>0</v>
      </c>
    </row>
    <row r="14" spans="4:14" ht="21.75" customHeight="1">
      <c r="D14" s="267" t="s">
        <v>847</v>
      </c>
      <c r="E14" s="360">
        <v>0</v>
      </c>
      <c r="F14" s="360">
        <v>0</v>
      </c>
      <c r="G14" s="363"/>
      <c r="K14">
        <v>0</v>
      </c>
      <c r="L14">
        <v>0</v>
      </c>
      <c r="M14">
        <v>0</v>
      </c>
      <c r="N14">
        <v>0</v>
      </c>
    </row>
    <row r="15" spans="4:14" ht="91.5" customHeight="1">
      <c r="D15" s="524" t="s">
        <v>857</v>
      </c>
      <c r="E15" s="525"/>
      <c r="F15" s="526"/>
    </row>
    <row r="16" spans="4:14" ht="15" customHeight="1">
      <c r="D16" s="523"/>
      <c r="E16" s="523"/>
      <c r="F16" s="69"/>
    </row>
  </sheetData>
  <sheetProtection algorithmName="SHA-512" hashValue="98He8XHqb/aU9pJtoQ29m6B2CemK5kZoDdStTLg3HFLZGNpQ/VFG7fBxXwmFWi3BEIUYB3ygdUxdcmBuQF8FvA==" saltValue="tz54lusXi8K83ZszDloTNA=="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0" t="s">
        <v>455</v>
      </c>
      <c r="B1" s="260" t="s">
        <v>213</v>
      </c>
      <c r="C1" s="260" t="s">
        <v>456</v>
      </c>
      <c r="D1" s="260" t="s">
        <v>214</v>
      </c>
      <c r="E1" s="260" t="s">
        <v>552</v>
      </c>
    </row>
    <row r="2" spans="1:5" ht="18.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29">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69" t="s">
        <v>848</v>
      </c>
      <c r="B235" s="269"/>
      <c r="C235" s="269"/>
      <c r="D235" s="269"/>
      <c r="E235" s="269"/>
    </row>
    <row r="236" spans="1:5" ht="87">
      <c r="A236" t="s">
        <v>851</v>
      </c>
      <c r="B236" t="s">
        <v>849</v>
      </c>
      <c r="C236" t="s">
        <v>247</v>
      </c>
      <c r="D236" t="s">
        <v>225</v>
      </c>
      <c r="E236" s="343" t="s">
        <v>855</v>
      </c>
    </row>
    <row r="237" spans="1:5" ht="87">
      <c r="A237" t="s">
        <v>853</v>
      </c>
      <c r="B237" t="s">
        <v>850</v>
      </c>
      <c r="C237" t="s">
        <v>247</v>
      </c>
      <c r="D237" t="s">
        <v>225</v>
      </c>
      <c r="E237" s="343" t="s">
        <v>855</v>
      </c>
    </row>
    <row r="238" spans="1:5" ht="87">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27" t="s">
        <v>122</v>
      </c>
      <c r="D9" s="508" t="s">
        <v>34</v>
      </c>
      <c r="E9" s="430" t="s">
        <v>121</v>
      </c>
      <c r="F9" s="430" t="s">
        <v>118</v>
      </c>
      <c r="G9" s="430" t="s">
        <v>1</v>
      </c>
      <c r="H9" s="430" t="s">
        <v>368</v>
      </c>
      <c r="I9" s="430" t="s">
        <v>3</v>
      </c>
      <c r="J9" s="430" t="s">
        <v>4</v>
      </c>
      <c r="K9" s="430" t="s">
        <v>5</v>
      </c>
      <c r="L9" s="430" t="s">
        <v>6</v>
      </c>
      <c r="M9" s="430" t="s">
        <v>7</v>
      </c>
      <c r="N9" s="430" t="s">
        <v>8</v>
      </c>
      <c r="O9" s="430"/>
      <c r="P9" s="430"/>
      <c r="Q9" s="430"/>
      <c r="R9" s="430" t="s">
        <v>9</v>
      </c>
      <c r="S9" s="508" t="s">
        <v>447</v>
      </c>
      <c r="T9" s="508" t="s">
        <v>116</v>
      </c>
      <c r="U9" s="430" t="s">
        <v>89</v>
      </c>
      <c r="V9" s="430" t="s">
        <v>12</v>
      </c>
      <c r="W9" s="430"/>
      <c r="X9" s="430" t="s">
        <v>14</v>
      </c>
      <c r="Y9" s="430" t="s">
        <v>441</v>
      </c>
    </row>
    <row r="10" spans="3:30" ht="31.5" customHeight="1">
      <c r="C10" s="528"/>
      <c r="D10" s="443"/>
      <c r="E10" s="430"/>
      <c r="F10" s="430"/>
      <c r="G10" s="430"/>
      <c r="H10" s="430"/>
      <c r="I10" s="430"/>
      <c r="J10" s="430"/>
      <c r="K10" s="430"/>
      <c r="L10" s="430"/>
      <c r="M10" s="430"/>
      <c r="N10" s="430" t="s">
        <v>15</v>
      </c>
      <c r="O10" s="430"/>
      <c r="P10" s="430"/>
      <c r="Q10" s="430" t="s">
        <v>16</v>
      </c>
      <c r="R10" s="430"/>
      <c r="S10" s="443"/>
      <c r="T10" s="443"/>
      <c r="U10" s="430"/>
      <c r="V10" s="430"/>
      <c r="W10" s="430"/>
      <c r="X10" s="430"/>
      <c r="Y10" s="430"/>
    </row>
    <row r="11" spans="3:30" ht="78.75" customHeight="1">
      <c r="C11" s="529"/>
      <c r="D11" s="429"/>
      <c r="E11" s="430"/>
      <c r="F11" s="430"/>
      <c r="G11" s="430"/>
      <c r="H11" s="430"/>
      <c r="I11" s="430"/>
      <c r="J11" s="430"/>
      <c r="K11" s="430"/>
      <c r="L11" s="430"/>
      <c r="M11" s="430"/>
      <c r="N11" s="27" t="s">
        <v>17</v>
      </c>
      <c r="O11" s="27" t="s">
        <v>18</v>
      </c>
      <c r="P11" s="27" t="s">
        <v>19</v>
      </c>
      <c r="Q11" s="430"/>
      <c r="R11" s="430"/>
      <c r="S11" s="429"/>
      <c r="T11" s="429"/>
      <c r="U11" s="430"/>
      <c r="V11" s="27" t="s">
        <v>20</v>
      </c>
      <c r="W11" s="27" t="s">
        <v>21</v>
      </c>
      <c r="X11" s="430"/>
      <c r="Y11" s="43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FSEy6h8MT20fuynuR/mQRCqFdHruBXRTwgiDTBeRhlwXKeLVPXVmycom9uWhxeouBTVhX+viSZcCgZM+tmZOgw==" saltValue="Dr8zKZFjXjLaQSCJa5ZaoQ=="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08" t="s">
        <v>119</v>
      </c>
      <c r="E9" s="430" t="s">
        <v>118</v>
      </c>
      <c r="F9" s="430" t="s">
        <v>1</v>
      </c>
      <c r="G9" s="430" t="s">
        <v>368</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row>
    <row r="10" spans="4:30" ht="31.5" customHeight="1">
      <c r="D10" s="443"/>
      <c r="E10" s="430"/>
      <c r="F10" s="430"/>
      <c r="G10" s="430"/>
      <c r="H10" s="430"/>
      <c r="I10" s="430"/>
      <c r="J10" s="430"/>
      <c r="K10" s="430"/>
      <c r="L10" s="430"/>
      <c r="M10" s="430" t="s">
        <v>15</v>
      </c>
      <c r="N10" s="430"/>
      <c r="O10" s="430"/>
      <c r="P10" s="430" t="s">
        <v>16</v>
      </c>
      <c r="Q10" s="430"/>
      <c r="R10" s="443"/>
      <c r="S10" s="443"/>
      <c r="T10" s="430"/>
      <c r="U10" s="430"/>
      <c r="V10" s="430"/>
      <c r="W10" s="430"/>
      <c r="X10" s="430"/>
    </row>
    <row r="11" spans="4:30" ht="43.5">
      <c r="D11" s="429"/>
      <c r="E11" s="430"/>
      <c r="F11" s="430"/>
      <c r="G11" s="430"/>
      <c r="H11" s="430"/>
      <c r="I11" s="430"/>
      <c r="J11" s="430"/>
      <c r="K11" s="430"/>
      <c r="L11" s="430"/>
      <c r="M11" s="27" t="s">
        <v>17</v>
      </c>
      <c r="N11" s="27" t="s">
        <v>18</v>
      </c>
      <c r="O11" s="27" t="s">
        <v>19</v>
      </c>
      <c r="P11" s="430"/>
      <c r="Q11" s="430"/>
      <c r="R11" s="429"/>
      <c r="S11" s="429"/>
      <c r="T11" s="430"/>
      <c r="U11" s="27" t="s">
        <v>20</v>
      </c>
      <c r="V11" s="27" t="s">
        <v>21</v>
      </c>
      <c r="W11" s="430"/>
      <c r="X11" s="430"/>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1ZyN50dj1CYBiCFGI496VT0A+sPerd8rZE41IJFOw9KdLbdzk1x6klzklBCqz1e/JJ7rVPe1cxRi8ChhOaU7TA==" saltValue="0/Nh4vsuiYHEvvxrZUDBow=="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31" t="s">
        <v>375</v>
      </c>
      <c r="F9" s="432"/>
      <c r="G9" s="432"/>
      <c r="H9" s="432"/>
      <c r="I9" s="433"/>
      <c r="J9" s="17"/>
    </row>
    <row r="10" spans="5:10">
      <c r="E10" s="508" t="s">
        <v>119</v>
      </c>
      <c r="F10" s="508" t="s">
        <v>126</v>
      </c>
      <c r="G10" s="508" t="s">
        <v>127</v>
      </c>
      <c r="H10" s="508" t="s">
        <v>325</v>
      </c>
      <c r="I10" s="508" t="s">
        <v>326</v>
      </c>
      <c r="J10" s="17"/>
    </row>
    <row r="11" spans="5:10">
      <c r="E11" s="530"/>
      <c r="F11" s="443"/>
      <c r="G11" s="443"/>
      <c r="H11" s="443"/>
      <c r="I11" s="443"/>
      <c r="J11" s="17"/>
    </row>
    <row r="12" spans="5:10">
      <c r="E12" s="531"/>
      <c r="F12" s="429"/>
      <c r="G12" s="429"/>
      <c r="H12" s="429"/>
      <c r="I12" s="429"/>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34" t="s">
        <v>370</v>
      </c>
      <c r="E9" s="535"/>
      <c r="F9" s="535"/>
      <c r="G9" s="535"/>
      <c r="H9" s="536"/>
    </row>
    <row r="10" spans="4:9">
      <c r="D10" s="508" t="s">
        <v>119</v>
      </c>
      <c r="E10" s="508" t="s">
        <v>546</v>
      </c>
      <c r="F10" s="508" t="s">
        <v>128</v>
      </c>
      <c r="G10" s="508" t="s">
        <v>129</v>
      </c>
      <c r="H10" s="508" t="s">
        <v>130</v>
      </c>
    </row>
    <row r="11" spans="4:9">
      <c r="D11" s="532"/>
      <c r="E11" s="532"/>
      <c r="F11" s="443"/>
      <c r="G11" s="443"/>
      <c r="H11" s="443"/>
    </row>
    <row r="12" spans="4:9">
      <c r="D12" s="533"/>
      <c r="E12" s="533"/>
      <c r="F12" s="429"/>
      <c r="G12" s="429"/>
      <c r="H12" s="429"/>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31" t="s">
        <v>371</v>
      </c>
      <c r="F9" s="432"/>
      <c r="G9" s="432"/>
      <c r="H9" s="432"/>
      <c r="I9" s="83"/>
    </row>
    <row r="10" spans="5:9">
      <c r="E10" s="508" t="s">
        <v>119</v>
      </c>
      <c r="F10" s="508" t="s">
        <v>126</v>
      </c>
      <c r="G10" s="508" t="s">
        <v>127</v>
      </c>
      <c r="H10" s="508" t="s">
        <v>131</v>
      </c>
      <c r="I10" s="537" t="s">
        <v>327</v>
      </c>
    </row>
    <row r="11" spans="5:9">
      <c r="E11" s="532"/>
      <c r="F11" s="443"/>
      <c r="G11" s="443"/>
      <c r="H11" s="443"/>
      <c r="I11" s="538"/>
    </row>
    <row r="12" spans="5:9">
      <c r="E12" s="533"/>
      <c r="F12" s="429"/>
      <c r="G12" s="429"/>
      <c r="H12" s="429"/>
      <c r="I12" s="539"/>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MANTHAN NEGANDHI</cp:lastModifiedBy>
  <cp:lastPrinted>2016-09-08T06:44:45Z</cp:lastPrinted>
  <dcterms:created xsi:type="dcterms:W3CDTF">2015-12-16T12:56:50Z</dcterms:created>
  <dcterms:modified xsi:type="dcterms:W3CDTF">2023-10-17T07:42:14Z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